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WNova pasta\1 - AND\Contenções\VSLD T1 E 2\"/>
    </mc:Choice>
  </mc:AlternateContent>
  <bookViews>
    <workbookView xWindow="0" yWindow="0" windowWidth="25125" windowHeight="12030" tabRatio="328"/>
  </bookViews>
  <sheets>
    <sheet name="PLANILHA" sheetId="1" r:id="rId1"/>
    <sheet name="CRONOGRAMA" sheetId="5" r:id="rId2"/>
    <sheet name="BDI ONERADO" sheetId="2" r:id="rId3"/>
    <sheet name="BDI DIFERENCIADO" sheetId="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s">#REF!</definedName>
    <definedName name="\t">#REF!</definedName>
    <definedName name="__6Excel_BuiltIn_Print_Area_3_1_1_1_1_1">#REF!</definedName>
    <definedName name="_10Excel_BuiltIn_Print_Area_5_1">#REF!</definedName>
    <definedName name="_10Excel_BuiltIn_Print_Area_7_1">#REF!</definedName>
    <definedName name="_11Excel_BuiltIn_Print_Area_8_1">([1]EMERGÊNCIA!$A$1:$N$213,[1]EMERGÊNCIA!$A$214:$N$290)</definedName>
    <definedName name="_12Excel_BuiltIn_Print_Area_6_1">#REF!</definedName>
    <definedName name="_12Excel_BuiltIn_Print_Area_9_1">#REF!</definedName>
    <definedName name="_13Excel_BuiltIn_Print_Titles_3_1">#REF!</definedName>
    <definedName name="_14Excel_BuiltIn_Print_Area_7_1">#REF!</definedName>
    <definedName name="_14Excel_BuiltIn_Print_Titles_4_1">#REF!</definedName>
    <definedName name="_15Excel_BuiltIn_Print_Area_8_1">([1]EMERGÊNCIA!$A$1:$N$213,[1]EMERGÊNCIA!$A$214:$N$290)</definedName>
    <definedName name="_15Excel_BuiltIn_Print_Titles_5_1">#REF!</definedName>
    <definedName name="_16Excel_BuiltIn_Print_Titles_6_1">#REF!</definedName>
    <definedName name="_17Excel_BuiltIn_Print_Area_9_1">#REF!</definedName>
    <definedName name="_17Excel_BuiltIn_Print_Titles_7_1">#REF!</definedName>
    <definedName name="_18Excel_BuiltIn_Print_Titles_9_1">#REF!</definedName>
    <definedName name="_1Excel_BuiltIn__FilterDatabase_12_1">#REF!</definedName>
    <definedName name="_1Excel_BuiltIn_Print_Area_2_1">#REF!</definedName>
    <definedName name="_28Excel_BuiltIn_Print_Titles_3_1">#REF!</definedName>
    <definedName name="_2Excel_BuiltIn__FilterDatabase_12_1">#REF!</definedName>
    <definedName name="_2Excel_BuiltIn_Print_Area_1_1_1_1_1_1_1">#REF!</definedName>
    <definedName name="_2Excel_BuiltIn_Print_Area_3_1_1">#REF!</definedName>
    <definedName name="_39Excel_BuiltIn_Print_Titles_4_1">#REF!</definedName>
    <definedName name="_3Excel_BuiltIn_Print_Area_2_1">#REF!</definedName>
    <definedName name="_3Excel_BuiltIn_Print_Area_3_1_1_1_1_1">#REF!</definedName>
    <definedName name="_4Excel_BuiltIn_Print_Area_3_1">#REF!</definedName>
    <definedName name="_4Excel_BuiltIn_Print_Area_3_1_1_1_1_1">#REF!</definedName>
    <definedName name="_50Excel_BuiltIn_Print_Titles_5_1">#REF!</definedName>
    <definedName name="_5Excel_BuiltIn_Print_Area_3_1">#REF!</definedName>
    <definedName name="_61Excel_BuiltIn_Print_Titles_6_1">#REF!</definedName>
    <definedName name="_6Excel_BuiltIn_Print_Area_3_1_1_1_1_1">#REF!</definedName>
    <definedName name="_72Excel_BuiltIn_Print_Titles_7_1">#REF!</definedName>
    <definedName name="_7Excel_BuiltIn_Print_Area_4_1">#REF!</definedName>
    <definedName name="_83Excel_BuiltIn_Print_Titles_9_1">#REF!</definedName>
    <definedName name="_8Excel_BuiltIn_Print_Area_4_1">#REF!</definedName>
    <definedName name="_8Excel_BuiltIn_Print_Area_5_1">#REF!</definedName>
    <definedName name="_9Excel_BuiltIn_Print_Area_6_1">#REF!</definedName>
    <definedName name="_aaa1">#REF!</definedName>
    <definedName name="_aaa2">#REF!</definedName>
    <definedName name="_Fill" localSheetId="3" hidden="1">#REF!</definedName>
    <definedName name="_Fill" localSheetId="2" hidden="1">#REF!</definedName>
    <definedName name="_Fill" localSheetId="1" hidden="1">#REF!</definedName>
    <definedName name="_Fill" hidden="1">#REF!</definedName>
    <definedName name="_xlnm._FilterDatabase" localSheetId="0" hidden="1">PLANILHA!$A$10:$O$469</definedName>
    <definedName name="_For01">#REF!</definedName>
    <definedName name="_int01">#REF!</definedName>
    <definedName name="_int02">#REF!</definedName>
    <definedName name="_int03">#REF!</definedName>
    <definedName name="_int04">#REF!</definedName>
    <definedName name="_int05">#REF!</definedName>
    <definedName name="_lim01">#REF!</definedName>
    <definedName name="_Order1">255</definedName>
    <definedName name="_POS21">#REF!</definedName>
    <definedName name="_Regression_Int">1</definedName>
    <definedName name="_s">#REF!</definedName>
    <definedName name="_z">#REF!</definedName>
    <definedName name="AA">#REF!</definedName>
    <definedName name="AAA">#REF!</definedName>
    <definedName name="aaaa">#REF!</definedName>
    <definedName name="ancora2">#REF!</definedName>
    <definedName name="_xlnm.Extract">[2]Anexos!#REF!</definedName>
    <definedName name="_xlnm.Print_Area" localSheetId="3">'BDI DIFERENCIADO'!$A$1:$B$33</definedName>
    <definedName name="_xlnm.Print_Area" localSheetId="2">'BDI ONERADO'!$A$1:$B$33</definedName>
    <definedName name="_xlnm.Print_Area" localSheetId="1">CRONOGRAMA!$A$1:$W$113</definedName>
    <definedName name="_xlnm.Print_Area" localSheetId="0">PLANILHA!$A$1:$I$469</definedName>
    <definedName name="_xlnm.Print_Area">#REF!</definedName>
    <definedName name="Área_de_impressão1">#REF!</definedName>
    <definedName name="Área_de_impressão2">#REF!</definedName>
    <definedName name="ASD">#REF!</definedName>
    <definedName name="asSDas">#REF!</definedName>
    <definedName name="ATUAL">#REF!</definedName>
    <definedName name="_xlnm.Database">#REF!</definedName>
    <definedName name="BDI">#REF!</definedName>
    <definedName name="BDI.Opcao">[3]DADOS!$F$18</definedName>
    <definedName name="bitmin">#REF!</definedName>
    <definedName name="BLO">#REF!</definedName>
    <definedName name="BLOCO_B">'[4]CAPA -1'!#REF!</definedName>
    <definedName name="BLOCO_BB">#REF!</definedName>
    <definedName name="BLOCO_BBB">#REF!</definedName>
    <definedName name="BLOCO_C">#REF!</definedName>
    <definedName name="BLOCO_CC">#REF!</definedName>
    <definedName name="BLOCO_CCC">#REF!</definedName>
    <definedName name="BLOCO_CCCC">#REF!</definedName>
    <definedName name="BuiltIn_AutoFilter___7">#REF!</definedName>
    <definedName name="BuiltIn_AutoFilter___7_1">#REF!</definedName>
    <definedName name="BuiltIn_AutoFilter___7_10">#REF!</definedName>
    <definedName name="BuiltIn_AutoFilter___7_11">#REF!</definedName>
    <definedName name="BuiltIn_AutoFilter___7_12">#REF!</definedName>
    <definedName name="BuiltIn_AutoFilter___7_2">#REF!</definedName>
    <definedName name="BuiltIn_AutoFilter___7_3">#REF!</definedName>
    <definedName name="BuiltIn_AutoFilter___7_4">#REF!</definedName>
    <definedName name="BuiltIn_AutoFilter___7_5">#REF!</definedName>
    <definedName name="BuiltIn_AutoFilter___7_6">#REF!</definedName>
    <definedName name="BuiltIn_AutoFilter___7_7">#REF!</definedName>
    <definedName name="BuiltIn_AutoFilter___7_8">#REF!</definedName>
    <definedName name="BuiltIn_AutoFilter___7_9">#REF!</definedName>
    <definedName name="BuiltIn_AutoFilter___8">#REF!</definedName>
    <definedName name="BuiltIn_AutoFilter___8_1">#REF!</definedName>
    <definedName name="BuiltIn_AutoFilter___8_10">#REF!</definedName>
    <definedName name="BuiltIn_AutoFilter___8_11">#REF!</definedName>
    <definedName name="BuiltIn_AutoFilter___8_12">#REF!</definedName>
    <definedName name="BuiltIn_AutoFilter___8_13">#REF!</definedName>
    <definedName name="BuiltIn_AutoFilter___8_14">#REF!</definedName>
    <definedName name="BuiltIn_AutoFilter___8_15">#REF!</definedName>
    <definedName name="BuiltIn_AutoFilter___8_16">#REF!</definedName>
    <definedName name="BuiltIn_AutoFilter___8_17">#REF!</definedName>
    <definedName name="BuiltIn_AutoFilter___8_18">#REF!</definedName>
    <definedName name="BuiltIn_AutoFilter___8_19">#REF!</definedName>
    <definedName name="BuiltIn_AutoFilter___8_2">#REF!</definedName>
    <definedName name="BuiltIn_AutoFilter___8_20">#REF!</definedName>
    <definedName name="BuiltIn_AutoFilter___8_21">#REF!</definedName>
    <definedName name="BuiltIn_AutoFilter___8_22">#REF!</definedName>
    <definedName name="BuiltIn_AutoFilter___8_23">#REF!</definedName>
    <definedName name="BuiltIn_AutoFilter___8_24">#REF!</definedName>
    <definedName name="BuiltIn_AutoFilter___8_25">#REF!</definedName>
    <definedName name="BuiltIn_AutoFilter___8_26">#REF!</definedName>
    <definedName name="BuiltIn_AutoFilter___8_27">#REF!</definedName>
    <definedName name="BuiltIn_AutoFilter___8_28">#REF!</definedName>
    <definedName name="BuiltIn_AutoFilter___8_29">#REF!</definedName>
    <definedName name="BuiltIn_AutoFilter___8_3">#REF!</definedName>
    <definedName name="BuiltIn_AutoFilter___8_30">#REF!</definedName>
    <definedName name="BuiltIn_AutoFilter___8_31">#REF!</definedName>
    <definedName name="BuiltIn_AutoFilter___8_32">#REF!</definedName>
    <definedName name="BuiltIn_AutoFilter___8_4">#REF!</definedName>
    <definedName name="BuiltIn_AutoFilter___8_5">#REF!</definedName>
    <definedName name="BuiltIn_AutoFilter___8_6">#REF!</definedName>
    <definedName name="BuiltIn_AutoFilter___8_7">#REF!</definedName>
    <definedName name="BuiltIn_AutoFilter___8_8">#REF!</definedName>
    <definedName name="BuiltIn_AutoFilter___8_9">#REF!</definedName>
    <definedName name="BuiltIn_Print_Area">#REF!</definedName>
    <definedName name="BuiltIn_Print_Area___0">#REF!</definedName>
    <definedName name="BuiltIn_Print_Area___0___0">#REF!</definedName>
    <definedName name="BuiltIn_Print_Area___0___0___0">#REF!</definedName>
    <definedName name="BuiltIn_Print_Area___0___0___0___0">#REF!</definedName>
    <definedName name="BuiltIn_Print_Area___0___0___0___0___0">#REF!</definedName>
    <definedName name="BuiltIn_Print_Area___0___0___0___0___0___0">#REF!</definedName>
    <definedName name="BuiltIn_Print_Area___0___0___0___0___0___0___0">#REF!</definedName>
    <definedName name="BuiltIn_Print_Area___0___0___0___0___0___0___0___0___0">#REF!</definedName>
    <definedName name="BuiltIn_Print_Area___0___0___10">#REF!</definedName>
    <definedName name="BuiltIn_Print_Area___0___1">#REF!</definedName>
    <definedName name="BuiltIn_Print_Area___0___1___0">#REF!</definedName>
    <definedName name="BuiltIn_Print_Area___0___1___0___0">#REF!</definedName>
    <definedName name="BuiltIn_Print_Area___0___1___0___0___0">#REF!</definedName>
    <definedName name="BuiltIn_Print_Area___0___1___0___0___0___0">#REF!</definedName>
    <definedName name="BuiltIn_Print_Area___0___1___0___0___0___0___0">#REF!</definedName>
    <definedName name="BuiltIn_Print_Area___0___1___0___0___0___0___0___0">#REF!</definedName>
    <definedName name="BuiltIn_Print_Area___0___1___0___0___0___0___0___0___0">#REF!</definedName>
    <definedName name="BuiltIn_Print_Area___0___1___0___0___0___0___0___0___0___0">#REF!</definedName>
    <definedName name="BuiltIn_Print_Area___0___1___0___0___0___0___0___0___0___0_1">#REF!</definedName>
    <definedName name="BuiltIn_Print_Area___0___1___0___0___0___0___0___0___0___0_1_1">#REF!</definedName>
    <definedName name="BuiltIn_Print_Area___0___1___0___0___0___0___0___0___0_1">#REF!</definedName>
    <definedName name="BuiltIn_Print_Area___0___1___0___0___0___0___0___0___0_1_1">#REF!</definedName>
    <definedName name="BuiltIn_Print_Area___0___1___0___0___0___0___0___0_1">#REF!</definedName>
    <definedName name="BuiltIn_Print_Area___0___1___0___0___0___0___0___0_1_1">#REF!</definedName>
    <definedName name="BuiltIn_Print_Area___0___1___0___0___0___0___0_1">#REF!</definedName>
    <definedName name="BuiltIn_Print_Area___0___1___0___0___0___0___0_1_1">#REF!</definedName>
    <definedName name="BuiltIn_Print_Area___0___1___0___0___0___0_1">#REF!</definedName>
    <definedName name="BuiltIn_Print_Area___0___1___0___0___0___0_1_1">#REF!</definedName>
    <definedName name="BuiltIn_Print_Area___0___1___0___0___0_1">#REF!</definedName>
    <definedName name="BuiltIn_Print_Area___0___1___0___0___0_1_1">#REF!</definedName>
    <definedName name="BuiltIn_Print_Area___0___1___0___0_1">#REF!</definedName>
    <definedName name="BuiltIn_Print_Area___0___1___0___0_1_1">#REF!</definedName>
    <definedName name="BuiltIn_Print_Area___0___1___0_1">#REF!</definedName>
    <definedName name="BuiltIn_Print_Area___0___1___0_1_1">#REF!</definedName>
    <definedName name="BuiltIn_Print_Area___0___1_1">#REF!</definedName>
    <definedName name="BuiltIn_Print_Area___0___1_1_1">#REF!</definedName>
    <definedName name="BuiltIn_Print_Area___0___16">#REF!</definedName>
    <definedName name="BuiltIn_Print_Area___0___16___0">#REF!</definedName>
    <definedName name="BuiltIn_Print_Area___0___16___0___0">#REF!</definedName>
    <definedName name="BuiltIn_Print_Area___0___16___0___0___0">#REF!</definedName>
    <definedName name="BuiltIn_Print_Area___0___16___0___0___0___0">#REF!</definedName>
    <definedName name="BuiltIn_Print_Area___0___16___0___0___0___0___0">#REF!</definedName>
    <definedName name="BuiltIn_Print_Area___0___16___0___0___0___0___0___0">#REF!</definedName>
    <definedName name="BuiltIn_Print_Area___0___16___0___0___0___0___0___0___0">#REF!</definedName>
    <definedName name="BuiltIn_Print_Area___0___4">#REF!</definedName>
    <definedName name="BuiltIn_Print_Area___0___5">#REF!</definedName>
    <definedName name="BuiltIn_Print_Area___0___5___0">#REF!</definedName>
    <definedName name="BuiltIn_Print_Area___0___6">#REF!</definedName>
    <definedName name="BuiltIn_Print_Area___0___6___0">#REF!</definedName>
    <definedName name="BuiltIn_Print_Area___0___7">#REF!</definedName>
    <definedName name="BuiltIn_Print_Area___0___7___0">#REF!</definedName>
    <definedName name="BuiltIn_Print_Area___0___8">#REF!</definedName>
    <definedName name="BuiltIn_Print_Area___0_1">#REF!</definedName>
    <definedName name="BuiltIn_Print_Area___0_1_1">#REF!</definedName>
    <definedName name="BuiltIn_Print_Area_1">#REF!</definedName>
    <definedName name="BuiltIn_Print_Area_1_1">#REF!</definedName>
    <definedName name="BuiltIn_Print_Titles">#REF!</definedName>
    <definedName name="BuiltIn_Print_Titles___0">#REF!</definedName>
    <definedName name="BuiltIn_Print_Titles___0___0">#REF!</definedName>
    <definedName name="BuiltIn_Print_Titles___0___0___0">#REF!</definedName>
    <definedName name="BuiltIn_Print_Titles___0___0___0___0">#REF!</definedName>
    <definedName name="BuiltIn_Print_Titles___0___0___0___0___0">#REF!</definedName>
    <definedName name="BuiltIn_Print_Titles___0___0___0___0___0___0">#REF!</definedName>
    <definedName name="BuiltIn_Print_Titles___0___0___0___0___0___0___0">#REF!</definedName>
    <definedName name="BuiltIn_Print_Titles___0___0___0___0___0___0___0___0___0">#REF!</definedName>
    <definedName name="BuiltIn_Print_Titles___0___0___10">#REF!</definedName>
    <definedName name="BuiltIn_Print_Titles___0___1">#REF!</definedName>
    <definedName name="BuiltIn_Print_Titles___0___16">#REF!</definedName>
    <definedName name="BuiltIn_Print_Titles___0___16___0">#REF!</definedName>
    <definedName name="BuiltIn_Print_Titles___0___16___0___0">#REF!</definedName>
    <definedName name="BuiltIn_Print_Titles___0___16___0___0___0">#REF!</definedName>
    <definedName name="BuiltIn_Print_Titles___0___16___0___0___0___0">#REF!</definedName>
    <definedName name="BuiltIn_Print_Titles___0___16___0___0___0___0___0">#REF!</definedName>
    <definedName name="BuiltIn_Print_Titles___0___5">#REF!</definedName>
    <definedName name="BuiltIn_Print_Titles___0___6">#REF!</definedName>
    <definedName name="BuiltIn_Print_Titles___0___7">#REF!</definedName>
    <definedName name="BuiltIn_Print_Titles___0___8">#REF!</definedName>
    <definedName name="BuiltIn_Print_Titles___0_1">#REF!</definedName>
    <definedName name="BuiltIn_Print_Titles___0_1_1">#REF!</definedName>
    <definedName name="BuiltIn_Print_Titles___4___4">#REF!</definedName>
    <definedName name="BuiltIn_Print_Titles___5___5">#REF!</definedName>
    <definedName name="BuiltIn_Print_Titles___5___5___0">#REF!</definedName>
    <definedName name="BuiltIn_Print_Titles___6___6">#REF!</definedName>
    <definedName name="BuiltIn_Print_Titles___6___6___0">#REF!</definedName>
    <definedName name="BuiltIn_Print_Titles___7___7">#REF!</definedName>
    <definedName name="BuiltIn_Print_Titles_1">#REF!</definedName>
    <definedName name="BuiltIn_Print_Titles_1_1">#REF!</definedName>
    <definedName name="Capa" localSheetId="3" hidden="1">{#N/A,#N/A,FALSE,"ET-CAPA";#N/A,#N/A,FALSE,"ET-PAG1";#N/A,#N/A,FALSE,"ET-PAG2";#N/A,#N/A,FALSE,"ET-PAG3";#N/A,#N/A,FALSE,"ET-PAG4";#N/A,#N/A,FALSE,"ET-PAG5"}</definedName>
    <definedName name="Capa" localSheetId="1" hidden="1">{#N/A,#N/A,FALSE,"ET-CAPA";#N/A,#N/A,FALSE,"ET-PAG1";#N/A,#N/A,FALSE,"ET-PAG2";#N/A,#N/A,FALSE,"ET-PAG3";#N/A,#N/A,FALSE,"ET-PAG4";#N/A,#N/A,FALSE,"ET-PAG5"}</definedName>
    <definedName name="Capa" hidden="1">{#N/A,#N/A,FALSE,"ET-CAPA";#N/A,#N/A,FALSE,"ET-PAG1";#N/A,#N/A,FALSE,"ET-PAG2";#N/A,#N/A,FALSE,"ET-PAG3";#N/A,#N/A,FALSE,"ET-PAG4";#N/A,#N/A,FALSE,"ET-PAG5"}</definedName>
    <definedName name="Capa_1" hidden="1">{#N/A,#N/A,FALSE,"ET-CAPA";#N/A,#N/A,FALSE,"ET-PAG1";#N/A,#N/A,FALSE,"ET-PAG2";#N/A,#N/A,FALSE,"ET-PAG3";#N/A,#N/A,FALSE,"ET-PAG4";#N/A,#N/A,FALSE,"ET-PAG5"}</definedName>
    <definedName name="Capa_1_1" hidden="1">{#N/A,#N/A,FALSE,"ET-CAPA";#N/A,#N/A,FALSE,"ET-PAG1";#N/A,#N/A,FALSE,"ET-PAG2";#N/A,#N/A,FALSE,"ET-PAG3";#N/A,#N/A,FALSE,"ET-PAG4";#N/A,#N/A,FALSE,"ET-PAG5"}</definedName>
    <definedName name="Capa_1_2" hidden="1">{#N/A,#N/A,FALSE,"ET-CAPA";#N/A,#N/A,FALSE,"ET-PAG1";#N/A,#N/A,FALSE,"ET-PAG2";#N/A,#N/A,FALSE,"ET-PAG3";#N/A,#N/A,FALSE,"ET-PAG4";#N/A,#N/A,FALSE,"ET-PAG5"}</definedName>
    <definedName name="Capa_2" hidden="1">{#N/A,#N/A,FALSE,"ET-CAPA";#N/A,#N/A,FALSE,"ET-PAG1";#N/A,#N/A,FALSE,"ET-PAG2";#N/A,#N/A,FALSE,"ET-PAG3";#N/A,#N/A,FALSE,"ET-PAG4";#N/A,#N/A,FALSE,"ET-PAG5"}</definedName>
    <definedName name="Capa_3" hidden="1">{#N/A,#N/A,FALSE,"ET-CAPA";#N/A,#N/A,FALSE,"ET-PAG1";#N/A,#N/A,FALSE,"ET-PAG2";#N/A,#N/A,FALSE,"ET-PAG3";#N/A,#N/A,FALSE,"ET-PAG4";#N/A,#N/A,FALSE,"ET-PAG5"}</definedName>
    <definedName name="capa1">#REF!</definedName>
    <definedName name="Carimbo">#REF!</definedName>
    <definedName name="CODIGO">#REF!</definedName>
    <definedName name="COMEÇO">'[4]CAPA -1'!#REF!</definedName>
    <definedName name="DAF">#REF!</definedName>
    <definedName name="daniel">#REF!</definedName>
    <definedName name="DD">#REF!</definedName>
    <definedName name="DDD">#REF!</definedName>
    <definedName name="DESONERACAO" localSheetId="3">IF(OR(Import.Desoneracao="DESONERADO",Import.Desoneracao="SIM"),"SIM","NÃO")</definedName>
    <definedName name="DESONERACAO" localSheetId="1">IF(OR(Import.Desoneracao="DESONERADO",Import.Desoneracao="SIM"),"SIM","NÃO")</definedName>
    <definedName name="DESONERACAO">IF(OR(Import.Desoneracao="DESONERADO",Import.Desoneracao="SIM"),"SIM","NÃO")</definedName>
    <definedName name="DF">#REF!</definedName>
    <definedName name="DFADFA">#REF!</definedName>
    <definedName name="DFAFAF">#REF!</definedName>
    <definedName name="Excel_BuiltIn__FilterDatabase_1">#REF!</definedName>
    <definedName name="Excel_BuiltIn__FilterDatabase_10">#REF!</definedName>
    <definedName name="Excel_BuiltIn__FilterDatabase_10_1">#REF!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15">#REF!</definedName>
    <definedName name="Excel_BuiltIn__FilterDatabase_16">#REF!</definedName>
    <definedName name="Excel_BuiltIn__FilterDatabase_17">#REF!</definedName>
    <definedName name="Excel_BuiltIn__FilterDatabase_18">#REF!</definedName>
    <definedName name="Excel_BuiltIn__FilterDatabase_2">#REF!</definedName>
    <definedName name="Excel_BuiltIn__FilterDatabase_3">#REF!</definedName>
    <definedName name="Excel_BuiltIn__FilterDatabase_3_1">#REF!</definedName>
    <definedName name="Excel_BuiltIn__FilterDatabase_3_1_1">#REF!</definedName>
    <definedName name="Excel_BuiltIn__FilterDatabase_3_4">#REF!</definedName>
    <definedName name="Excel_BuiltIn__FilterDatabase_3_5">#REF!</definedName>
    <definedName name="Excel_BuiltIn__FilterDatabase_3_6">#REF!</definedName>
    <definedName name="Excel_BuiltIn__FilterDatabase_3_7">#REF!</definedName>
    <definedName name="Excel_BuiltIn__FilterDatabase_3_8">#REF!</definedName>
    <definedName name="Excel_BuiltIn__FilterDatabase_3_9">#REF!</definedName>
    <definedName name="Excel_BuiltIn__FilterDatabase_4">#REF!</definedName>
    <definedName name="Excel_BuiltIn__FilterDatabase_4_1">#REF!</definedName>
    <definedName name="Excel_BuiltIn__FilterDatabase_5">#REF!</definedName>
    <definedName name="Excel_BuiltIn__FilterDatabase_5_1">#REF!</definedName>
    <definedName name="Excel_BuiltIn__FilterDatabase_5_1_1">#REF!</definedName>
    <definedName name="Excel_BuiltIn__FilterDatabase_6">#REF!</definedName>
    <definedName name="Excel_BuiltIn__FilterDatabase_6_1">#REF!</definedName>
    <definedName name="Excel_BuiltIn__FilterDatabase_7">#REF!</definedName>
    <definedName name="Excel_BuiltIn__FilterDatabase_7_1">#REF!</definedName>
    <definedName name="Excel_BuiltIn__FilterDatabase_8">#REF!</definedName>
    <definedName name="Excel_BuiltIn__FilterDatabase_8_1">#REF!</definedName>
    <definedName name="Excel_BuiltIn__FilterDatabase_9">#REF!</definedName>
    <definedName name="Excel_BuiltIn__FilterDatabase_9_1">#REF!</definedName>
    <definedName name="Excel_BuiltIn_Print_Area_1" localSheetId="3">#REF!</definedName>
    <definedName name="Excel_BuiltIn_Print_Area_1" localSheetId="2">#REF!</definedName>
    <definedName name="Excel_BuiltIn_Print_Area_1" localSheetId="1">#REF!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0">#REF!</definedName>
    <definedName name="Excel_BuiltIn_Print_Area_10_1">#REF!</definedName>
    <definedName name="Excel_BuiltIn_Print_Area_11">#REF!</definedName>
    <definedName name="Excel_BuiltIn_Print_Area_11_1">#REF!</definedName>
    <definedName name="Excel_BuiltIn_Print_Area_13">#REF!</definedName>
    <definedName name="Excel_BuiltIn_Print_Area_14">#REF!</definedName>
    <definedName name="Excel_BuiltIn_Print_Area_15">#REF!</definedName>
    <definedName name="Excel_BuiltIn_Print_Area_16">#REF!</definedName>
    <definedName name="Excel_BuiltIn_Print_Area_17">#REF!</definedName>
    <definedName name="Excel_BuiltIn_Print_Area_18">#REF!</definedName>
    <definedName name="Excel_BuiltIn_Print_Area_2" localSheetId="3">#REF!</definedName>
    <definedName name="Excel_BuiltIn_Print_Area_2" localSheetId="2">#REF!</definedName>
    <definedName name="Excel_BuiltIn_Print_Area_2" localSheetId="1">#REF!</definedName>
    <definedName name="Excel_BuiltIn_Print_Area_2">#REF!</definedName>
    <definedName name="Excel_BuiltIn_Print_Area_2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4">#REF!</definedName>
    <definedName name="Excel_BuiltIn_Print_Area_4_1">#REF!</definedName>
    <definedName name="Excel_BuiltIn_Print_Area_4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5_6">#REF!</definedName>
    <definedName name="Excel_BuiltIn_Print_Area_5_7">#REF!</definedName>
    <definedName name="Excel_BuiltIn_Print_Area_6">#REF!</definedName>
    <definedName name="Excel_BuiltIn_Print_Area_6_1">#REF!</definedName>
    <definedName name="Excel_BuiltIn_Print_Area_6_1_1">#REF!</definedName>
    <definedName name="Excel_BuiltIn_Print_Area_6_1_1_1">#REF!</definedName>
    <definedName name="Excel_BuiltIn_Print_Area_7">#REF!</definedName>
    <definedName name="Excel_BuiltIn_Print_Area_7_1">#REF!</definedName>
    <definedName name="Excel_BuiltIn_Print_Area_7_1_1">#REF!</definedName>
    <definedName name="Excel_BuiltIn_Print_Area_8">#REF!</definedName>
    <definedName name="Excel_BuiltIn_Print_Area_8_1">#REF!</definedName>
    <definedName name="Excel_BuiltIn_Print_Area_8_1_1">([1]EMERGÊNCIA!$A$1:$N$213,[1]EMERGÊNCIA!$A$214:$N$290)</definedName>
    <definedName name="Excel_BuiltIn_Print_Area_8_1_1_1">([1]EMERGÊNCIA!$A$1:$N$213,[1]EMERGÊNCIA!$A$214:$N$290)</definedName>
    <definedName name="Excel_BuiltIn_Print_Area_9">#REF!</definedName>
    <definedName name="Excel_BuiltIn_Print_Area_9_1">#REF!</definedName>
    <definedName name="Excel_BuiltIn_Print_Area_9_1_1">#REF!</definedName>
    <definedName name="Excel_BuiltIn_Print_Area_9_1_1_1">#REF!</definedName>
    <definedName name="Excel_BuiltIn_Print_Titles_1_1">#REF!</definedName>
    <definedName name="Excel_BuiltIn_Print_Titles_1_1_1">#REF!</definedName>
    <definedName name="Excel_BuiltIn_Print_Titles_11">#REF!</definedName>
    <definedName name="Excel_BuiltIn_Print_Titles_13">#REF!</definedName>
    <definedName name="Excel_BuiltIn_Print_Titles_14">#REF!</definedName>
    <definedName name="Excel_BuiltIn_Print_Titles_15">#REF!</definedName>
    <definedName name="Excel_BuiltIn_Print_Titles_16">#REF!</definedName>
    <definedName name="Excel_BuiltIn_Print_Titles_17">#REF!</definedName>
    <definedName name="Excel_BuiltIn_Print_Titles_18">#REF!</definedName>
    <definedName name="Excel_BuiltIn_Print_Titles_2">#REF!</definedName>
    <definedName name="Excel_BuiltIn_Print_Titles_3">#REF!</definedName>
    <definedName name="Excel_BuiltIn_Print_Titles_3_1">#REF!</definedName>
    <definedName name="Excel_BuiltIn_Print_Titles_3_1_1">#REF!</definedName>
    <definedName name="Excel_BuiltIn_Print_Titles_3_1_1_1">#REF!</definedName>
    <definedName name="Excel_BuiltIn_Print_Titles_3_4">#REF!</definedName>
    <definedName name="Excel_BuiltIn_Print_Titles_3_5">#REF!</definedName>
    <definedName name="Excel_BuiltIn_Print_Titles_3_6">#REF!</definedName>
    <definedName name="Excel_BuiltIn_Print_Titles_3_7">#REF!</definedName>
    <definedName name="Excel_BuiltIn_Print_Titles_3_8">#REF!</definedName>
    <definedName name="Excel_BuiltIn_Print_Titles_3_9">#REF!</definedName>
    <definedName name="Excel_BuiltIn_Print_Titles_4">#REF!</definedName>
    <definedName name="Excel_BuiltIn_Print_Titles_4_1">#REF!</definedName>
    <definedName name="Excel_BuiltIn_Print_Titles_4_1_1">#REF!</definedName>
    <definedName name="Excel_BuiltIn_Print_Titles_5">#REF!</definedName>
    <definedName name="Excel_BuiltIn_Print_Titles_5_1">#REF!</definedName>
    <definedName name="Excel_BuiltIn_Print_Titles_5_1_1">#REF!</definedName>
    <definedName name="Excel_BuiltIn_Print_Titles_5_1_1_1">#REF!</definedName>
    <definedName name="Excel_BuiltIn_Print_Titles_6">#REF!</definedName>
    <definedName name="Excel_BuiltIn_Print_Titles_6_1">#REF!</definedName>
    <definedName name="Excel_BuiltIn_Print_Titles_6_1_1">#REF!</definedName>
    <definedName name="Excel_BuiltIn_Print_Titles_7">#REF!</definedName>
    <definedName name="Excel_BuiltIn_Print_Titles_7_1">#REF!</definedName>
    <definedName name="Excel_BuiltIn_Print_Titles_8">#REF!</definedName>
    <definedName name="Excel_BuiltIn_Print_Titles_9">#REF!</definedName>
    <definedName name="Excel_BuiltIn_Print_Titles_9_1">#REF!</definedName>
    <definedName name="FAF">#REF!</definedName>
    <definedName name="FAMILIAS">#REF!</definedName>
    <definedName name="FDDFASD">#REF!</definedName>
    <definedName name="folha">#REF!</definedName>
    <definedName name="folhas">#REF!</definedName>
    <definedName name="form01a">#REF!</definedName>
    <definedName name="form01b">#REF!</definedName>
    <definedName name="FT">"Imagem1"</definedName>
    <definedName name="gasdfsdfase">#REF!</definedName>
    <definedName name="gfhfgh">#REF!</definedName>
    <definedName name="gfhfgh___6">#REF!</definedName>
    <definedName name="gfhfgh___6_1">#REF!</definedName>
    <definedName name="gfhfgh___6_1_1">#REF!</definedName>
    <definedName name="gfhfgh_1">#REF!</definedName>
    <definedName name="gfhfgh_1_1">#REF!</definedName>
    <definedName name="GGGG">#REF!</definedName>
    <definedName name="hjjhj">#REF!</definedName>
    <definedName name="hjjhj_1">#REF!</definedName>
    <definedName name="hjjhj_1_1">#REF!</definedName>
    <definedName name="IMAGEM">INDEX([5]Imagens!$B$1:$B$7,MATCH([5]Resumo!$B$3,[5]Imagens!$A$1:$A$7,0))</definedName>
    <definedName name="Import.Desoneracao">OFFSET([3]DADOS!$G$18,0,-1)</definedName>
    <definedName name="INSU.ORSE_COD" localSheetId="3">#REF!</definedName>
    <definedName name="INSU.ORSE_COD" localSheetId="2">#REF!</definedName>
    <definedName name="INSU.ORSE_COD" localSheetId="1">#REF!</definedName>
    <definedName name="INSU.ORSE_COD">#REF!</definedName>
    <definedName name="INSU.ORSE_DESC" localSheetId="3">#REF!</definedName>
    <definedName name="INSU.ORSE_DESC" localSheetId="2">#REF!</definedName>
    <definedName name="INSU.ORSE_DESC" localSheetId="1">#REF!</definedName>
    <definedName name="INSU.ORSE_DESC">#REF!</definedName>
    <definedName name="INSU.ORSE_UND" localSheetId="3">#REF!</definedName>
    <definedName name="INSU.ORSE_UND" localSheetId="2">#REF!</definedName>
    <definedName name="INSU.ORSE_UND" localSheetId="1">#REF!</definedName>
    <definedName name="INSU.ORSE_UND">#REF!</definedName>
    <definedName name="INSU.ORSE_VLR" localSheetId="3">#REF!</definedName>
    <definedName name="INSU.ORSE_VLR" localSheetId="2">#REF!</definedName>
    <definedName name="INSU.ORSE_VLR" localSheetId="1">#REF!</definedName>
    <definedName name="INSU.ORSE_VLR">#REF!</definedName>
    <definedName name="INSU.SEINFRA_COD" localSheetId="3">#REF!</definedName>
    <definedName name="INSU.SEINFRA_COD" localSheetId="2">#REF!</definedName>
    <definedName name="INSU.SEINFRA_COD" localSheetId="1">#REF!</definedName>
    <definedName name="INSU.SEINFRA_COD">#REF!</definedName>
    <definedName name="INSU.SEINFRA_DESC" localSheetId="3">#REF!</definedName>
    <definedName name="INSU.SEINFRA_DESC" localSheetId="2">#REF!</definedName>
    <definedName name="INSU.SEINFRA_DESC" localSheetId="1">#REF!</definedName>
    <definedName name="INSU.SEINFRA_DESC">#REF!</definedName>
    <definedName name="INSU.SEINFRA_UND" localSheetId="3">#REF!</definedName>
    <definedName name="INSU.SEINFRA_UND" localSheetId="2">#REF!</definedName>
    <definedName name="INSU.SEINFRA_UND" localSheetId="1">#REF!</definedName>
    <definedName name="INSU.SEINFRA_UND">#REF!</definedName>
    <definedName name="INSU.SEINFRA_VLR" localSheetId="3">#REF!</definedName>
    <definedName name="INSU.SEINFRA_VLR" localSheetId="2">#REF!</definedName>
    <definedName name="INSU.SEINFRA_VLR" localSheetId="1">#REF!</definedName>
    <definedName name="INSU.SEINFRA_VLR">#REF!</definedName>
    <definedName name="INSU.SICRO_COD" localSheetId="3">#REF!</definedName>
    <definedName name="INSU.SICRO_COD" localSheetId="2">#REF!</definedName>
    <definedName name="INSU.SICRO_COD" localSheetId="1">#REF!</definedName>
    <definedName name="INSU.SICRO_COD">#REF!</definedName>
    <definedName name="INSU.SICRO_DESC" localSheetId="3">#REF!</definedName>
    <definedName name="INSU.SICRO_DESC" localSheetId="2">#REF!</definedName>
    <definedName name="INSU.SICRO_DESC" localSheetId="1">#REF!</definedName>
    <definedName name="INSU.SICRO_DESC">#REF!</definedName>
    <definedName name="INSU.SICRO_UND" localSheetId="3">#REF!</definedName>
    <definedName name="INSU.SICRO_UND" localSheetId="2">#REF!</definedName>
    <definedName name="INSU.SICRO_UND" localSheetId="1">#REF!</definedName>
    <definedName name="INSU.SICRO_UND">#REF!</definedName>
    <definedName name="INSU.SICRO_VLR" localSheetId="3">#REF!</definedName>
    <definedName name="INSU.SICRO_VLR" localSheetId="2">#REF!</definedName>
    <definedName name="INSU.SICRO_VLR" localSheetId="1">#REF!</definedName>
    <definedName name="INSU.SICRO_VLR">#REF!</definedName>
    <definedName name="INSU.SINAPI_COD" localSheetId="3">#REF!</definedName>
    <definedName name="INSU.SINAPI_COD" localSheetId="2">#REF!</definedName>
    <definedName name="INSU.SINAPI_COD" localSheetId="1">#REF!</definedName>
    <definedName name="INSU.SINAPI_COD">#REF!</definedName>
    <definedName name="INSU.SINAPI_DESC" localSheetId="3">#REF!</definedName>
    <definedName name="INSU.SINAPI_DESC" localSheetId="2">#REF!</definedName>
    <definedName name="INSU.SINAPI_DESC" localSheetId="1">#REF!</definedName>
    <definedName name="INSU.SINAPI_DESC">#REF!</definedName>
    <definedName name="INSU.SINAPI_UND" localSheetId="3">#REF!</definedName>
    <definedName name="INSU.SINAPI_UND" localSheetId="2">#REF!</definedName>
    <definedName name="INSU.SINAPI_UND" localSheetId="1">#REF!</definedName>
    <definedName name="INSU.SINAPI_UND">#REF!</definedName>
    <definedName name="INSU.SINAPI_VLR" localSheetId="3">#REF!</definedName>
    <definedName name="INSU.SINAPI_VLR" localSheetId="2">#REF!</definedName>
    <definedName name="INSU.SINAPI_VLR" localSheetId="1">#REF!</definedName>
    <definedName name="INSU.SINAPI_VLR">#REF!</definedName>
    <definedName name="ITEM">[6]Plan1!$E$3:$E$5</definedName>
    <definedName name="JOBINFO">#REF!</definedName>
    <definedName name="JUR">#REF!</definedName>
    <definedName name="LL">#REF!</definedName>
    <definedName name="LL_1">#REF!</definedName>
    <definedName name="LL_1_1">#REF!</definedName>
    <definedName name="MALUCO">#REF!</definedName>
    <definedName name="MmExcelLinker_CBF3F7D5_5F0E_4EA5_B59F_34028F0F12D2">[7]ADMI_25.01!$G$48:$G$48</definedName>
    <definedName name="mmmmmm">#REF!</definedName>
    <definedName name="numcond1">#REF!</definedName>
    <definedName name="numcond3">#REF!</definedName>
    <definedName name="ORÇAMENTO.BancoRef" hidden="1">[8]PLANILHA!$F$8</definedName>
    <definedName name="Pfim0">#REF!</definedName>
    <definedName name="Pfim0a">#REF!</definedName>
    <definedName name="Pfim1">#REF!</definedName>
    <definedName name="Print_Area_MI">#REF!</definedName>
    <definedName name="Print_Titles_MI">#REF!</definedName>
    <definedName name="REFERENCIA.Descricao" hidden="1">IF(ISNUMBER([8]PLANILHA!$AF1),OFFSET(INDIRECT(ORÇAMENTO.BancoRef),[8]PLANILHA!$AF1-1,3,1),[8]PLANILHA!$AF1)</definedName>
    <definedName name="Rev">#REF!</definedName>
    <definedName name="RRRR">#REF!</definedName>
    <definedName name="S">#REF!</definedName>
    <definedName name="sd">#REF!</definedName>
    <definedName name="SDF">#REF!</definedName>
    <definedName name="SDFDSF">#REF!</definedName>
    <definedName name="Semnome">#REF!</definedName>
    <definedName name="Semnome___0">#REF!</definedName>
    <definedName name="Semnome___0___0">#REF!</definedName>
    <definedName name="Semnome___0___0___0">#REF!</definedName>
    <definedName name="Semnome___0___0___0___0">#REF!</definedName>
    <definedName name="Semnome___0___0___0___0___0">#REF!</definedName>
    <definedName name="Semnome___0___0___0___0___0___0">#REF!</definedName>
    <definedName name="Semnome___0___0___0___0___0___0___0">#REF!</definedName>
    <definedName name="Semnome_1">#REF!</definedName>
    <definedName name="Semnome_1_1">#REF!</definedName>
    <definedName name="SERV.ORSE_COD" localSheetId="3">#REF!</definedName>
    <definedName name="SERV.ORSE_COD" localSheetId="2">#REF!</definedName>
    <definedName name="SERV.ORSE_COD" localSheetId="1">#REF!</definedName>
    <definedName name="SERV.ORSE_COD">#REF!</definedName>
    <definedName name="SERV.ORSE_DESC" localSheetId="3">#REF!</definedName>
    <definedName name="SERV.ORSE_DESC" localSheetId="2">#REF!</definedName>
    <definedName name="SERV.ORSE_DESC" localSheetId="1">#REF!</definedName>
    <definedName name="SERV.ORSE_DESC">#REF!</definedName>
    <definedName name="SERV.ORSE_UND" localSheetId="3">#REF!</definedName>
    <definedName name="SERV.ORSE_UND" localSheetId="2">#REF!</definedName>
    <definedName name="SERV.ORSE_UND" localSheetId="1">#REF!</definedName>
    <definedName name="SERV.ORSE_UND">#REF!</definedName>
    <definedName name="SERV.ORSE_VLR" localSheetId="3">#REF!</definedName>
    <definedName name="SERV.ORSE_VLR" localSheetId="2">#REF!</definedName>
    <definedName name="SERV.ORSE_VLR" localSheetId="1">#REF!</definedName>
    <definedName name="SERV.ORSE_VLR">#REF!</definedName>
    <definedName name="SERV.SEINFRA_COD" localSheetId="3">#REF!</definedName>
    <definedName name="SERV.SEINFRA_COD" localSheetId="2">#REF!</definedName>
    <definedName name="SERV.SEINFRA_COD" localSheetId="1">#REF!</definedName>
    <definedName name="SERV.SEINFRA_COD">#REF!</definedName>
    <definedName name="SERV.SEINFRA_DESC" localSheetId="3">#REF!</definedName>
    <definedName name="SERV.SEINFRA_DESC" localSheetId="2">#REF!</definedName>
    <definedName name="SERV.SEINFRA_DESC" localSheetId="1">#REF!</definedName>
    <definedName name="SERV.SEINFRA_DESC">#REF!</definedName>
    <definedName name="SERV.SEINFRA_UND" localSheetId="3">#REF!</definedName>
    <definedName name="SERV.SEINFRA_UND" localSheetId="2">#REF!</definedName>
    <definedName name="SERV.SEINFRA_UND" localSheetId="1">#REF!</definedName>
    <definedName name="SERV.SEINFRA_UND">#REF!</definedName>
    <definedName name="SERV.SEINFRA_VLR" localSheetId="3">#REF!</definedName>
    <definedName name="SERV.SEINFRA_VLR" localSheetId="2">#REF!</definedName>
    <definedName name="SERV.SEINFRA_VLR" localSheetId="1">#REF!</definedName>
    <definedName name="SERV.SEINFRA_VLR">#REF!</definedName>
    <definedName name="SERV.SINAPI_COD" localSheetId="3">#REF!</definedName>
    <definedName name="SERV.SINAPI_COD" localSheetId="2">#REF!</definedName>
    <definedName name="SERV.SINAPI_COD" localSheetId="1">#REF!</definedName>
    <definedName name="SERV.SINAPI_COD">#REF!</definedName>
    <definedName name="SERV.SINAPI_DESC" localSheetId="3">#REF!</definedName>
    <definedName name="SERV.SINAPI_DESC" localSheetId="2">#REF!</definedName>
    <definedName name="SERV.SINAPI_DESC" localSheetId="1">#REF!</definedName>
    <definedName name="SERV.SINAPI_DESC">#REF!</definedName>
    <definedName name="SERV.SINAPI_UND" localSheetId="3">#REF!</definedName>
    <definedName name="SERV.SINAPI_UND" localSheetId="2">#REF!</definedName>
    <definedName name="SERV.SINAPI_UND" localSheetId="1">#REF!</definedName>
    <definedName name="SERV.SINAPI_UND">#REF!</definedName>
    <definedName name="SERV.SINAPI_VLR" localSheetId="3">#REF!</definedName>
    <definedName name="SERV.SINAPI_VLR" localSheetId="2">#REF!</definedName>
    <definedName name="SERV.SINAPI_VLR" localSheetId="1">#REF!</definedName>
    <definedName name="SERV.SINAPI_VLR">#REF!</definedName>
    <definedName name="SHARED_FORMULA_0">#N/A</definedName>
    <definedName name="SHARED_FORMULA_1">#N/A</definedName>
    <definedName name="SHARED_FORMULA_10">#N/A</definedName>
    <definedName name="SHARED_FORMULA_100">#N/A</definedName>
    <definedName name="SHARED_FORMULA_101">#N/A</definedName>
    <definedName name="SHARED_FORMULA_102">#N/A</definedName>
    <definedName name="SHARED_FORMULA_103">#N/A</definedName>
    <definedName name="SHARED_FORMULA_104">#N/A</definedName>
    <definedName name="SHARED_FORMULA_105">#N/A</definedName>
    <definedName name="SHARED_FORMULA_106">#N/A</definedName>
    <definedName name="SHARED_FORMULA_107">#N/A</definedName>
    <definedName name="SHARED_FORMULA_108">#N/A</definedName>
    <definedName name="SHARED_FORMULA_109">#N/A</definedName>
    <definedName name="SHARED_FORMULA_11">#N/A</definedName>
    <definedName name="SHARED_FORMULA_110">#N/A</definedName>
    <definedName name="SHARED_FORMULA_111">#N/A</definedName>
    <definedName name="SHARED_FORMULA_112">#N/A</definedName>
    <definedName name="SHARED_FORMULA_113">#N/A</definedName>
    <definedName name="SHARED_FORMULA_114">#N/A</definedName>
    <definedName name="SHARED_FORMULA_115">#N/A</definedName>
    <definedName name="SHARED_FORMULA_116">#N/A</definedName>
    <definedName name="SHARED_FORMULA_117">#N/A</definedName>
    <definedName name="SHARED_FORMULA_118">#N/A</definedName>
    <definedName name="SHARED_FORMULA_119">#N/A</definedName>
    <definedName name="SHARED_FORMULA_12">#N/A</definedName>
    <definedName name="SHARED_FORMULA_120">#N/A</definedName>
    <definedName name="SHARED_FORMULA_121">#N/A</definedName>
    <definedName name="SHARED_FORMULA_122">#N/A</definedName>
    <definedName name="SHARED_FORMULA_123">#N/A</definedName>
    <definedName name="SHARED_FORMULA_124">#N/A</definedName>
    <definedName name="SHARED_FORMULA_125">#N/A</definedName>
    <definedName name="SHARED_FORMULA_126">#N/A</definedName>
    <definedName name="SHARED_FORMULA_127">#N/A</definedName>
    <definedName name="SHARED_FORMULA_128">#N/A</definedName>
    <definedName name="SHARED_FORMULA_129">#N/A</definedName>
    <definedName name="SHARED_FORMULA_13">#N/A</definedName>
    <definedName name="SHARED_FORMULA_130">#N/A</definedName>
    <definedName name="SHARED_FORMULA_131">#N/A</definedName>
    <definedName name="SHARED_FORMULA_132">#N/A</definedName>
    <definedName name="SHARED_FORMULA_133">#N/A</definedName>
    <definedName name="SHARED_FORMULA_134">#N/A</definedName>
    <definedName name="SHARED_FORMULA_135">#N/A</definedName>
    <definedName name="SHARED_FORMULA_136">#N/A</definedName>
    <definedName name="SHARED_FORMULA_137">#N/A</definedName>
    <definedName name="SHARED_FORMULA_138">#N/A</definedName>
    <definedName name="SHARED_FORMULA_139">#N/A</definedName>
    <definedName name="SHARED_FORMULA_14">#N/A</definedName>
    <definedName name="SHARED_FORMULA_140">#N/A</definedName>
    <definedName name="SHARED_FORMULA_141">#N/A</definedName>
    <definedName name="SHARED_FORMULA_142">#N/A</definedName>
    <definedName name="SHARED_FORMULA_143">#N/A</definedName>
    <definedName name="SHARED_FORMULA_144">#N/A</definedName>
    <definedName name="SHARED_FORMULA_145">#N/A</definedName>
    <definedName name="SHARED_FORMULA_146">#N/A</definedName>
    <definedName name="SHARED_FORMULA_147">#N/A</definedName>
    <definedName name="SHARED_FORMULA_148">#N/A</definedName>
    <definedName name="SHARED_FORMULA_149">#N/A</definedName>
    <definedName name="SHARED_FORMULA_15">#N/A</definedName>
    <definedName name="SHARED_FORMULA_150">#N/A</definedName>
    <definedName name="SHARED_FORMULA_151">#N/A</definedName>
    <definedName name="SHARED_FORMULA_152">#N/A</definedName>
    <definedName name="SHARED_FORMULA_153">#N/A</definedName>
    <definedName name="SHARED_FORMULA_154">#N/A</definedName>
    <definedName name="SHARED_FORMULA_155">#N/A</definedName>
    <definedName name="SHARED_FORMULA_156">#N/A</definedName>
    <definedName name="SHARED_FORMULA_157">#N/A</definedName>
    <definedName name="SHARED_FORMULA_158">#N/A</definedName>
    <definedName name="SHARED_FORMULA_159">#N/A</definedName>
    <definedName name="SHARED_FORMULA_16">#N/A</definedName>
    <definedName name="SHARED_FORMULA_160">#N/A</definedName>
    <definedName name="SHARED_FORMULA_161">#N/A</definedName>
    <definedName name="SHARED_FORMULA_162">#N/A</definedName>
    <definedName name="SHARED_FORMULA_163">#N/A</definedName>
    <definedName name="SHARED_FORMULA_164">#N/A</definedName>
    <definedName name="SHARED_FORMULA_165">#N/A</definedName>
    <definedName name="SHARED_FORMULA_166">#N/A</definedName>
    <definedName name="SHARED_FORMULA_167">#N/A</definedName>
    <definedName name="SHARED_FORMULA_168">#N/A</definedName>
    <definedName name="SHARED_FORMULA_169">#N/A</definedName>
    <definedName name="SHARED_FORMULA_17">#N/A</definedName>
    <definedName name="SHARED_FORMULA_170">#N/A</definedName>
    <definedName name="SHARED_FORMULA_171">#N/A</definedName>
    <definedName name="SHARED_FORMULA_172">#N/A</definedName>
    <definedName name="SHARED_FORMULA_173">#N/A</definedName>
    <definedName name="SHARED_FORMULA_174">#N/A</definedName>
    <definedName name="SHARED_FORMULA_175">#N/A</definedName>
    <definedName name="SHARED_FORMULA_176">#N/A</definedName>
    <definedName name="SHARED_FORMULA_177">#N/A</definedName>
    <definedName name="SHARED_FORMULA_178">#N/A</definedName>
    <definedName name="SHARED_FORMULA_179">#N/A</definedName>
    <definedName name="SHARED_FORMULA_18">#N/A</definedName>
    <definedName name="SHARED_FORMULA_180">#N/A</definedName>
    <definedName name="SHARED_FORMULA_181">#N/A</definedName>
    <definedName name="SHARED_FORMULA_182">#N/A</definedName>
    <definedName name="SHARED_FORMULA_183">#N/A</definedName>
    <definedName name="SHARED_FORMULA_184">#N/A</definedName>
    <definedName name="SHARED_FORMULA_185">#N/A</definedName>
    <definedName name="SHARED_FORMULA_186">#N/A</definedName>
    <definedName name="SHARED_FORMULA_187">#N/A</definedName>
    <definedName name="SHARED_FORMULA_188">#N/A</definedName>
    <definedName name="SHARED_FORMULA_189">#N/A</definedName>
    <definedName name="SHARED_FORMULA_19">#N/A</definedName>
    <definedName name="SHARED_FORMULA_190">#N/A</definedName>
    <definedName name="SHARED_FORMULA_191">#N/A</definedName>
    <definedName name="SHARED_FORMULA_192">#N/A</definedName>
    <definedName name="SHARED_FORMULA_193">#N/A</definedName>
    <definedName name="SHARED_FORMULA_194">#N/A</definedName>
    <definedName name="SHARED_FORMULA_195">#N/A</definedName>
    <definedName name="SHARED_FORMULA_196">#N/A</definedName>
    <definedName name="SHARED_FORMULA_197">#N/A</definedName>
    <definedName name="SHARED_FORMULA_198">#N/A</definedName>
    <definedName name="SHARED_FORMULA_199">#N/A</definedName>
    <definedName name="SHARED_FORMULA_2">#N/A</definedName>
    <definedName name="SHARED_FORMULA_20">#N/A</definedName>
    <definedName name="SHARED_FORMULA_200">#N/A</definedName>
    <definedName name="SHARED_FORMULA_201">#N/A</definedName>
    <definedName name="SHARED_FORMULA_202">#N/A</definedName>
    <definedName name="SHARED_FORMULA_203">#N/A</definedName>
    <definedName name="SHARED_FORMULA_204">#N/A</definedName>
    <definedName name="SHARED_FORMULA_205">#N/A</definedName>
    <definedName name="SHARED_FORMULA_206">#N/A</definedName>
    <definedName name="SHARED_FORMULA_207">#N/A</definedName>
    <definedName name="SHARED_FORMULA_208">#N/A</definedName>
    <definedName name="SHARED_FORMULA_209">#N/A</definedName>
    <definedName name="SHARED_FORMULA_21">#N/A</definedName>
    <definedName name="SHARED_FORMULA_210">#N/A</definedName>
    <definedName name="SHARED_FORMULA_211">#N/A</definedName>
    <definedName name="SHARED_FORMULA_212">#N/A</definedName>
    <definedName name="SHARED_FORMULA_213">#N/A</definedName>
    <definedName name="SHARED_FORMULA_214">#N/A</definedName>
    <definedName name="SHARED_FORMULA_215">#N/A</definedName>
    <definedName name="SHARED_FORMULA_216">#N/A</definedName>
    <definedName name="SHARED_FORMULA_217">#N/A</definedName>
    <definedName name="SHARED_FORMULA_218">#N/A</definedName>
    <definedName name="SHARED_FORMULA_219">#N/A</definedName>
    <definedName name="SHARED_FORMULA_22">#N/A</definedName>
    <definedName name="SHARED_FORMULA_220">#N/A</definedName>
    <definedName name="SHARED_FORMULA_221">#N/A</definedName>
    <definedName name="SHARED_FORMULA_222">#N/A</definedName>
    <definedName name="SHARED_FORMULA_223">#N/A</definedName>
    <definedName name="SHARED_FORMULA_224">#N/A</definedName>
    <definedName name="SHARED_FORMULA_225">#N/A</definedName>
    <definedName name="SHARED_FORMULA_226">#N/A</definedName>
    <definedName name="SHARED_FORMULA_227">#N/A</definedName>
    <definedName name="SHARED_FORMULA_228">#N/A</definedName>
    <definedName name="SHARED_FORMULA_229">#N/A</definedName>
    <definedName name="SHARED_FORMULA_23">#N/A</definedName>
    <definedName name="SHARED_FORMULA_230">#N/A</definedName>
    <definedName name="SHARED_FORMULA_231">#N/A</definedName>
    <definedName name="SHARED_FORMULA_232">#N/A</definedName>
    <definedName name="SHARED_FORMULA_233">#N/A</definedName>
    <definedName name="SHARED_FORMULA_234">#N/A</definedName>
    <definedName name="SHARED_FORMULA_235">#N/A</definedName>
    <definedName name="SHARED_FORMULA_236">#N/A</definedName>
    <definedName name="SHARED_FORMULA_237">#N/A</definedName>
    <definedName name="SHARED_FORMULA_238">#N/A</definedName>
    <definedName name="SHARED_FORMULA_239">#N/A</definedName>
    <definedName name="SHARED_FORMULA_24">#N/A</definedName>
    <definedName name="SHARED_FORMULA_240">#N/A</definedName>
    <definedName name="SHARED_FORMULA_241">#N/A</definedName>
    <definedName name="SHARED_FORMULA_242">#N/A</definedName>
    <definedName name="SHARED_FORMULA_243">#N/A</definedName>
    <definedName name="SHARED_FORMULA_244">#N/A</definedName>
    <definedName name="SHARED_FORMULA_245">#N/A</definedName>
    <definedName name="SHARED_FORMULA_246">#N/A</definedName>
    <definedName name="SHARED_FORMULA_247">#N/A</definedName>
    <definedName name="SHARED_FORMULA_248">#N/A</definedName>
    <definedName name="SHARED_FORMULA_249">#N/A</definedName>
    <definedName name="SHARED_FORMULA_25">#N/A</definedName>
    <definedName name="SHARED_FORMULA_250">#N/A</definedName>
    <definedName name="SHARED_FORMULA_251">#N/A</definedName>
    <definedName name="SHARED_FORMULA_252">#N/A</definedName>
    <definedName name="SHARED_FORMULA_253">#N/A</definedName>
    <definedName name="SHARED_FORMULA_254">#N/A</definedName>
    <definedName name="SHARED_FORMULA_255">#N/A</definedName>
    <definedName name="SHARED_FORMULA_256">#N/A</definedName>
    <definedName name="SHARED_FORMULA_257">#N/A</definedName>
    <definedName name="SHARED_FORMULA_258">#N/A</definedName>
    <definedName name="SHARED_FORMULA_259">#N/A</definedName>
    <definedName name="SHARED_FORMULA_26">#N/A</definedName>
    <definedName name="SHARED_FORMULA_260">#N/A</definedName>
    <definedName name="SHARED_FORMULA_261">#N/A</definedName>
    <definedName name="SHARED_FORMULA_262">#N/A</definedName>
    <definedName name="SHARED_FORMULA_263">#N/A</definedName>
    <definedName name="SHARED_FORMULA_264">#N/A</definedName>
    <definedName name="SHARED_FORMULA_265">#N/A</definedName>
    <definedName name="SHARED_FORMULA_266">#N/A</definedName>
    <definedName name="SHARED_FORMULA_267">#N/A</definedName>
    <definedName name="SHARED_FORMULA_268">#N/A</definedName>
    <definedName name="SHARED_FORMULA_269">#N/A</definedName>
    <definedName name="SHARED_FORMULA_27">#N/A</definedName>
    <definedName name="SHARED_FORMULA_270">#N/A</definedName>
    <definedName name="SHARED_FORMULA_271">#N/A</definedName>
    <definedName name="SHARED_FORMULA_272">#N/A</definedName>
    <definedName name="SHARED_FORMULA_273">#N/A</definedName>
    <definedName name="SHARED_FORMULA_274">#N/A</definedName>
    <definedName name="SHARED_FORMULA_275">#N/A</definedName>
    <definedName name="SHARED_FORMULA_276">#N/A</definedName>
    <definedName name="SHARED_FORMULA_277">#N/A</definedName>
    <definedName name="SHARED_FORMULA_278">#N/A</definedName>
    <definedName name="SHARED_FORMULA_279">#N/A</definedName>
    <definedName name="SHARED_FORMULA_28">#N/A</definedName>
    <definedName name="SHARED_FORMULA_280">#N/A</definedName>
    <definedName name="SHARED_FORMULA_281">#N/A</definedName>
    <definedName name="SHARED_FORMULA_282">#N/A</definedName>
    <definedName name="SHARED_FORMULA_283">#N/A</definedName>
    <definedName name="SHARED_FORMULA_284">#N/A</definedName>
    <definedName name="SHARED_FORMULA_285">#N/A</definedName>
    <definedName name="SHARED_FORMULA_286">#N/A</definedName>
    <definedName name="SHARED_FORMULA_287">#N/A</definedName>
    <definedName name="SHARED_FORMULA_288">#N/A</definedName>
    <definedName name="SHARED_FORMULA_289">#N/A</definedName>
    <definedName name="SHARED_FORMULA_29">#N/A</definedName>
    <definedName name="SHARED_FORMULA_290">#N/A</definedName>
    <definedName name="SHARED_FORMULA_291">#N/A</definedName>
    <definedName name="SHARED_FORMULA_292">#N/A</definedName>
    <definedName name="SHARED_FORMULA_293">#N/A</definedName>
    <definedName name="SHARED_FORMULA_294">#N/A</definedName>
    <definedName name="SHARED_FORMULA_295">#N/A</definedName>
    <definedName name="SHARED_FORMULA_296">#N/A</definedName>
    <definedName name="SHARED_FORMULA_297">#N/A</definedName>
    <definedName name="SHARED_FORMULA_298">#N/A</definedName>
    <definedName name="SHARED_FORMULA_299">#N/A</definedName>
    <definedName name="SHARED_FORMULA_3">#N/A</definedName>
    <definedName name="SHARED_FORMULA_30">#N/A</definedName>
    <definedName name="SHARED_FORMULA_300">#N/A</definedName>
    <definedName name="SHARED_FORMULA_301">#N/A</definedName>
    <definedName name="SHARED_FORMULA_302">#N/A</definedName>
    <definedName name="SHARED_FORMULA_303">#N/A</definedName>
    <definedName name="SHARED_FORMULA_304">#N/A</definedName>
    <definedName name="SHARED_FORMULA_305">#N/A</definedName>
    <definedName name="SHARED_FORMULA_306">#N/A</definedName>
    <definedName name="SHARED_FORMULA_307">#N/A</definedName>
    <definedName name="SHARED_FORMULA_308">#N/A</definedName>
    <definedName name="SHARED_FORMULA_309">#N/A</definedName>
    <definedName name="SHARED_FORMULA_31">#N/A</definedName>
    <definedName name="SHARED_FORMULA_310">#N/A</definedName>
    <definedName name="SHARED_FORMULA_311">#N/A</definedName>
    <definedName name="SHARED_FORMULA_312">#N/A</definedName>
    <definedName name="SHARED_FORMULA_313">#N/A</definedName>
    <definedName name="SHARED_FORMULA_314">#N/A</definedName>
    <definedName name="SHARED_FORMULA_315">#N/A</definedName>
    <definedName name="SHARED_FORMULA_316">#N/A</definedName>
    <definedName name="SHARED_FORMULA_317">#N/A</definedName>
    <definedName name="SHARED_FORMULA_318">#N/A</definedName>
    <definedName name="SHARED_FORMULA_319">#N/A</definedName>
    <definedName name="SHARED_FORMULA_32">#N/A</definedName>
    <definedName name="SHARED_FORMULA_320">#N/A</definedName>
    <definedName name="SHARED_FORMULA_321">#N/A</definedName>
    <definedName name="SHARED_FORMULA_322">#N/A</definedName>
    <definedName name="SHARED_FORMULA_323">#N/A</definedName>
    <definedName name="SHARED_FORMULA_324">#N/A</definedName>
    <definedName name="SHARED_FORMULA_325">#N/A</definedName>
    <definedName name="SHARED_FORMULA_326">#N/A</definedName>
    <definedName name="SHARED_FORMULA_327">#N/A</definedName>
    <definedName name="SHARED_FORMULA_328">#N/A</definedName>
    <definedName name="SHARED_FORMULA_329">#N/A</definedName>
    <definedName name="SHARED_FORMULA_33">#N/A</definedName>
    <definedName name="SHARED_FORMULA_330">#N/A</definedName>
    <definedName name="SHARED_FORMULA_331">#N/A</definedName>
    <definedName name="SHARED_FORMULA_332">#N/A</definedName>
    <definedName name="SHARED_FORMULA_333">#N/A</definedName>
    <definedName name="SHARED_FORMULA_334">#N/A</definedName>
    <definedName name="SHARED_FORMULA_335">#N/A</definedName>
    <definedName name="SHARED_FORMULA_336">#N/A</definedName>
    <definedName name="SHARED_FORMULA_337">#N/A</definedName>
    <definedName name="SHARED_FORMULA_338">#N/A</definedName>
    <definedName name="SHARED_FORMULA_339">#N/A</definedName>
    <definedName name="SHARED_FORMULA_34">#N/A</definedName>
    <definedName name="SHARED_FORMULA_340">#N/A</definedName>
    <definedName name="SHARED_FORMULA_341">#N/A</definedName>
    <definedName name="SHARED_FORMULA_342">#N/A</definedName>
    <definedName name="SHARED_FORMULA_343">#N/A</definedName>
    <definedName name="SHARED_FORMULA_344">#N/A</definedName>
    <definedName name="SHARED_FORMULA_345">#N/A</definedName>
    <definedName name="SHARED_FORMULA_346">#N/A</definedName>
    <definedName name="SHARED_FORMULA_347">#N/A</definedName>
    <definedName name="SHARED_FORMULA_348">#N/A</definedName>
    <definedName name="SHARED_FORMULA_349">#N/A</definedName>
    <definedName name="SHARED_FORMULA_35">#N/A</definedName>
    <definedName name="SHARED_FORMULA_350">#N/A</definedName>
    <definedName name="SHARED_FORMULA_351">#N/A</definedName>
    <definedName name="SHARED_FORMULA_352">#N/A</definedName>
    <definedName name="SHARED_FORMULA_353">#N/A</definedName>
    <definedName name="SHARED_FORMULA_354">#N/A</definedName>
    <definedName name="SHARED_FORMULA_355">#N/A</definedName>
    <definedName name="SHARED_FORMULA_356">#N/A</definedName>
    <definedName name="SHARED_FORMULA_357">#N/A</definedName>
    <definedName name="SHARED_FORMULA_358">#N/A</definedName>
    <definedName name="SHARED_FORMULA_359">#N/A</definedName>
    <definedName name="SHARED_FORMULA_36">#N/A</definedName>
    <definedName name="SHARED_FORMULA_360">#N/A</definedName>
    <definedName name="SHARED_FORMULA_361">#N/A</definedName>
    <definedName name="SHARED_FORMULA_362">#N/A</definedName>
    <definedName name="SHARED_FORMULA_363">#N/A</definedName>
    <definedName name="SHARED_FORMULA_364">#N/A</definedName>
    <definedName name="SHARED_FORMULA_365">#N/A</definedName>
    <definedName name="SHARED_FORMULA_366">#N/A</definedName>
    <definedName name="SHARED_FORMULA_367">#N/A</definedName>
    <definedName name="SHARED_FORMULA_368">#N/A</definedName>
    <definedName name="SHARED_FORMULA_369">#N/A</definedName>
    <definedName name="SHARED_FORMULA_37">#N/A</definedName>
    <definedName name="SHARED_FORMULA_370">#N/A</definedName>
    <definedName name="SHARED_FORMULA_371">#N/A</definedName>
    <definedName name="SHARED_FORMULA_372">#N/A</definedName>
    <definedName name="SHARED_FORMULA_373">#N/A</definedName>
    <definedName name="SHARED_FORMULA_374">#N/A</definedName>
    <definedName name="SHARED_FORMULA_375">#N/A</definedName>
    <definedName name="SHARED_FORMULA_376">#N/A</definedName>
    <definedName name="SHARED_FORMULA_377">#N/A</definedName>
    <definedName name="SHARED_FORMULA_378">#N/A</definedName>
    <definedName name="SHARED_FORMULA_379">#N/A</definedName>
    <definedName name="SHARED_FORMULA_38">#N/A</definedName>
    <definedName name="SHARED_FORMULA_380">#N/A</definedName>
    <definedName name="SHARED_FORMULA_381">#N/A</definedName>
    <definedName name="SHARED_FORMULA_382">#N/A</definedName>
    <definedName name="SHARED_FORMULA_383">#N/A</definedName>
    <definedName name="SHARED_FORMULA_384">#N/A</definedName>
    <definedName name="SHARED_FORMULA_385">#N/A</definedName>
    <definedName name="SHARED_FORMULA_386">#N/A</definedName>
    <definedName name="SHARED_FORMULA_387">#N/A</definedName>
    <definedName name="SHARED_FORMULA_388">#N/A</definedName>
    <definedName name="SHARED_FORMULA_389">#N/A</definedName>
    <definedName name="SHARED_FORMULA_39">#N/A</definedName>
    <definedName name="SHARED_FORMULA_390">#N/A</definedName>
    <definedName name="SHARED_FORMULA_391">#N/A</definedName>
    <definedName name="SHARED_FORMULA_392">#N/A</definedName>
    <definedName name="SHARED_FORMULA_393">#N/A</definedName>
    <definedName name="SHARED_FORMULA_394">#N/A</definedName>
    <definedName name="SHARED_FORMULA_395">#N/A</definedName>
    <definedName name="SHARED_FORMULA_396">#N/A</definedName>
    <definedName name="SHARED_FORMULA_397">#N/A</definedName>
    <definedName name="SHARED_FORMULA_398">#N/A</definedName>
    <definedName name="SHARED_FORMULA_399">#N/A</definedName>
    <definedName name="SHARED_FORMULA_4">#N/A</definedName>
    <definedName name="SHARED_FORMULA_40">#N/A</definedName>
    <definedName name="SHARED_FORMULA_400">#N/A</definedName>
    <definedName name="SHARED_FORMULA_401">#N/A</definedName>
    <definedName name="SHARED_FORMULA_402">#N/A</definedName>
    <definedName name="SHARED_FORMULA_403">#N/A</definedName>
    <definedName name="SHARED_FORMULA_404">#N/A</definedName>
    <definedName name="SHARED_FORMULA_405">#N/A</definedName>
    <definedName name="SHARED_FORMULA_406">#N/A</definedName>
    <definedName name="SHARED_FORMULA_407">#N/A</definedName>
    <definedName name="SHARED_FORMULA_408">#N/A</definedName>
    <definedName name="SHARED_FORMULA_409">#N/A</definedName>
    <definedName name="SHARED_FORMULA_41">#N/A</definedName>
    <definedName name="SHARED_FORMULA_410">#N/A</definedName>
    <definedName name="SHARED_FORMULA_411">#N/A</definedName>
    <definedName name="SHARED_FORMULA_412">#N/A</definedName>
    <definedName name="SHARED_FORMULA_413">#N/A</definedName>
    <definedName name="SHARED_FORMULA_414">#N/A</definedName>
    <definedName name="SHARED_FORMULA_415">#N/A</definedName>
    <definedName name="SHARED_FORMULA_416">#N/A</definedName>
    <definedName name="SHARED_FORMULA_417">#N/A</definedName>
    <definedName name="SHARED_FORMULA_418">#N/A</definedName>
    <definedName name="SHARED_FORMULA_419">#N/A</definedName>
    <definedName name="SHARED_FORMULA_42">#N/A</definedName>
    <definedName name="SHARED_FORMULA_420">#N/A</definedName>
    <definedName name="SHARED_FORMULA_421">#N/A</definedName>
    <definedName name="SHARED_FORMULA_422">#N/A</definedName>
    <definedName name="SHARED_FORMULA_423">#N/A</definedName>
    <definedName name="SHARED_FORMULA_424">#N/A</definedName>
    <definedName name="SHARED_FORMULA_425">#N/A</definedName>
    <definedName name="SHARED_FORMULA_426">#N/A</definedName>
    <definedName name="SHARED_FORMULA_427">#N/A</definedName>
    <definedName name="SHARED_FORMULA_428">#N/A</definedName>
    <definedName name="SHARED_FORMULA_429">#N/A</definedName>
    <definedName name="SHARED_FORMULA_43">#N/A</definedName>
    <definedName name="SHARED_FORMULA_430">#N/A</definedName>
    <definedName name="SHARED_FORMULA_431">#N/A</definedName>
    <definedName name="SHARED_FORMULA_432">#N/A</definedName>
    <definedName name="SHARED_FORMULA_433">#N/A</definedName>
    <definedName name="SHARED_FORMULA_434">#N/A</definedName>
    <definedName name="SHARED_FORMULA_435">#N/A</definedName>
    <definedName name="SHARED_FORMULA_436">#N/A</definedName>
    <definedName name="SHARED_FORMULA_437">#N/A</definedName>
    <definedName name="SHARED_FORMULA_438">#N/A</definedName>
    <definedName name="SHARED_FORMULA_439">#N/A</definedName>
    <definedName name="SHARED_FORMULA_44">#N/A</definedName>
    <definedName name="SHARED_FORMULA_440">#N/A</definedName>
    <definedName name="SHARED_FORMULA_441">#N/A</definedName>
    <definedName name="SHARED_FORMULA_442">#N/A</definedName>
    <definedName name="SHARED_FORMULA_443">#N/A</definedName>
    <definedName name="SHARED_FORMULA_444">#N/A</definedName>
    <definedName name="SHARED_FORMULA_445">#N/A</definedName>
    <definedName name="SHARED_FORMULA_446">#N/A</definedName>
    <definedName name="SHARED_FORMULA_447">#N/A</definedName>
    <definedName name="SHARED_FORMULA_448">#N/A</definedName>
    <definedName name="SHARED_FORMULA_449">#N/A</definedName>
    <definedName name="SHARED_FORMULA_45">#N/A</definedName>
    <definedName name="SHARED_FORMULA_450">#N/A</definedName>
    <definedName name="SHARED_FORMULA_451">#N/A</definedName>
    <definedName name="SHARED_FORMULA_452">#N/A</definedName>
    <definedName name="SHARED_FORMULA_453">#N/A</definedName>
    <definedName name="SHARED_FORMULA_454">#N/A</definedName>
    <definedName name="SHARED_FORMULA_455">#N/A</definedName>
    <definedName name="SHARED_FORMULA_456">#N/A</definedName>
    <definedName name="SHARED_FORMULA_457">#N/A</definedName>
    <definedName name="SHARED_FORMULA_458">#N/A</definedName>
    <definedName name="SHARED_FORMULA_459">#N/A</definedName>
    <definedName name="SHARED_FORMULA_46">#N/A</definedName>
    <definedName name="SHARED_FORMULA_460">#N/A</definedName>
    <definedName name="SHARED_FORMULA_461">#N/A</definedName>
    <definedName name="SHARED_FORMULA_462">#N/A</definedName>
    <definedName name="SHARED_FORMULA_463">#N/A</definedName>
    <definedName name="SHARED_FORMULA_464">#N/A</definedName>
    <definedName name="SHARED_FORMULA_465">#N/A</definedName>
    <definedName name="SHARED_FORMULA_466">#N/A</definedName>
    <definedName name="SHARED_FORMULA_467">#N/A</definedName>
    <definedName name="SHARED_FORMULA_468">#N/A</definedName>
    <definedName name="SHARED_FORMULA_469">#N/A</definedName>
    <definedName name="SHARED_FORMULA_47">#N/A</definedName>
    <definedName name="SHARED_FORMULA_470">#N/A</definedName>
    <definedName name="SHARED_FORMULA_471">#N/A</definedName>
    <definedName name="SHARED_FORMULA_472">#N/A</definedName>
    <definedName name="SHARED_FORMULA_473">#N/A</definedName>
    <definedName name="SHARED_FORMULA_474">#N/A</definedName>
    <definedName name="SHARED_FORMULA_475">#N/A</definedName>
    <definedName name="SHARED_FORMULA_476">#N/A</definedName>
    <definedName name="SHARED_FORMULA_477">#N/A</definedName>
    <definedName name="SHARED_FORMULA_478">#N/A</definedName>
    <definedName name="SHARED_FORMULA_479">#N/A</definedName>
    <definedName name="SHARED_FORMULA_48">#N/A</definedName>
    <definedName name="SHARED_FORMULA_480">#N/A</definedName>
    <definedName name="SHARED_FORMULA_481">#N/A</definedName>
    <definedName name="SHARED_FORMULA_482">#N/A</definedName>
    <definedName name="SHARED_FORMULA_483">#N/A</definedName>
    <definedName name="SHARED_FORMULA_484">#N/A</definedName>
    <definedName name="SHARED_FORMULA_485">#N/A</definedName>
    <definedName name="SHARED_FORMULA_486">#N/A</definedName>
    <definedName name="SHARED_FORMULA_487">#N/A</definedName>
    <definedName name="SHARED_FORMULA_488">#N/A</definedName>
    <definedName name="SHARED_FORMULA_489">#N/A</definedName>
    <definedName name="SHARED_FORMULA_49">#N/A</definedName>
    <definedName name="SHARED_FORMULA_490">#N/A</definedName>
    <definedName name="SHARED_FORMULA_491">#N/A</definedName>
    <definedName name="SHARED_FORMULA_492">#N/A</definedName>
    <definedName name="SHARED_FORMULA_493">#N/A</definedName>
    <definedName name="SHARED_FORMULA_494">#N/A</definedName>
    <definedName name="SHARED_FORMULA_495">#N/A</definedName>
    <definedName name="SHARED_FORMULA_496">#N/A</definedName>
    <definedName name="SHARED_FORMULA_497">#N/A</definedName>
    <definedName name="SHARED_FORMULA_498">#N/A</definedName>
    <definedName name="SHARED_FORMULA_499">#N/A</definedName>
    <definedName name="SHARED_FORMULA_5">#N/A</definedName>
    <definedName name="SHARED_FORMULA_50">#N/A</definedName>
    <definedName name="SHARED_FORMULA_500">#N/A</definedName>
    <definedName name="SHARED_FORMULA_501">#N/A</definedName>
    <definedName name="SHARED_FORMULA_502">#N/A</definedName>
    <definedName name="SHARED_FORMULA_503">#N/A</definedName>
    <definedName name="SHARED_FORMULA_504">#N/A</definedName>
    <definedName name="SHARED_FORMULA_505">#N/A</definedName>
    <definedName name="SHARED_FORMULA_506">#N/A</definedName>
    <definedName name="SHARED_FORMULA_507">#N/A</definedName>
    <definedName name="SHARED_FORMULA_508">#N/A</definedName>
    <definedName name="SHARED_FORMULA_509">#N/A</definedName>
    <definedName name="SHARED_FORMULA_51">#N/A</definedName>
    <definedName name="SHARED_FORMULA_510">#N/A</definedName>
    <definedName name="SHARED_FORMULA_52">#N/A</definedName>
    <definedName name="SHARED_FORMULA_53">#N/A</definedName>
    <definedName name="SHARED_FORMULA_54">#N/A</definedName>
    <definedName name="SHARED_FORMULA_55">#N/A</definedName>
    <definedName name="SHARED_FORMULA_56">#N/A</definedName>
    <definedName name="SHARED_FORMULA_57">#N/A</definedName>
    <definedName name="SHARED_FORMULA_58">#N/A</definedName>
    <definedName name="SHARED_FORMULA_59">#N/A</definedName>
    <definedName name="SHARED_FORMULA_6">#N/A</definedName>
    <definedName name="SHARED_FORMULA_60">#N/A</definedName>
    <definedName name="SHARED_FORMULA_61">#N/A</definedName>
    <definedName name="SHARED_FORMULA_62">#N/A</definedName>
    <definedName name="SHARED_FORMULA_63">#N/A</definedName>
    <definedName name="SHARED_FORMULA_64">#N/A</definedName>
    <definedName name="SHARED_FORMULA_65">#N/A</definedName>
    <definedName name="SHARED_FORMULA_66">#N/A</definedName>
    <definedName name="SHARED_FORMULA_67">#N/A</definedName>
    <definedName name="SHARED_FORMULA_68">#N/A</definedName>
    <definedName name="SHARED_FORMULA_69">#N/A</definedName>
    <definedName name="SHARED_FORMULA_7">#N/A</definedName>
    <definedName name="SHARED_FORMULA_70">#N/A</definedName>
    <definedName name="SHARED_FORMULA_71">#N/A</definedName>
    <definedName name="SHARED_FORMULA_72">#N/A</definedName>
    <definedName name="SHARED_FORMULA_73">#N/A</definedName>
    <definedName name="SHARED_FORMULA_74">#N/A</definedName>
    <definedName name="SHARED_FORMULA_75">#N/A</definedName>
    <definedName name="SHARED_FORMULA_76">#N/A</definedName>
    <definedName name="SHARED_FORMULA_77">#N/A</definedName>
    <definedName name="SHARED_FORMULA_78">#N/A</definedName>
    <definedName name="SHARED_FORMULA_79">#N/A</definedName>
    <definedName name="SHARED_FORMULA_8">#N/A</definedName>
    <definedName name="SHARED_FORMULA_80">#N/A</definedName>
    <definedName name="SHARED_FORMULA_81">#N/A</definedName>
    <definedName name="SHARED_FORMULA_82">#N/A</definedName>
    <definedName name="SHARED_FORMULA_83">#N/A</definedName>
    <definedName name="SHARED_FORMULA_84">#N/A</definedName>
    <definedName name="SHARED_FORMULA_85">#N/A</definedName>
    <definedName name="SHARED_FORMULA_86">#N/A</definedName>
    <definedName name="SHARED_FORMULA_87">#N/A</definedName>
    <definedName name="SHARED_FORMULA_88">#N/A</definedName>
    <definedName name="SHARED_FORMULA_89">#N/A</definedName>
    <definedName name="SHARED_FORMULA_9">#N/A</definedName>
    <definedName name="SHARED_FORMULA_90">#N/A</definedName>
    <definedName name="SHARED_FORMULA_91">#N/A</definedName>
    <definedName name="SHARED_FORMULA_92">#N/A</definedName>
    <definedName name="SHARED_FORMULA_93">#N/A</definedName>
    <definedName name="SHARED_FORMULA_94">#N/A</definedName>
    <definedName name="SHARED_FORMULA_95">#N/A</definedName>
    <definedName name="SHARED_FORMULA_96">#N/A</definedName>
    <definedName name="SHARED_FORMULA_97">#N/A</definedName>
    <definedName name="SHARED_FORMULA_98">#N/A</definedName>
    <definedName name="SHARED_FORMULA_99">#N/A</definedName>
    <definedName name="spda_COMP">#REF!</definedName>
    <definedName name="SS">#REF!</definedName>
    <definedName name="SSS">#REF!</definedName>
    <definedName name="SSSSS">#REF!</definedName>
    <definedName name="SSSSSSS">#REF!</definedName>
    <definedName name="START">#REF!</definedName>
    <definedName name="STATUS">#REF!</definedName>
    <definedName name="TECH">#REF!</definedName>
    <definedName name="teste">#REF!</definedName>
    <definedName name="teste1">#REF!</definedName>
    <definedName name="teste2">'[4]CAPA -1'!#REF!</definedName>
    <definedName name="teste3">#REF!</definedName>
    <definedName name="TESTE4">#REF!</definedName>
    <definedName name="TESTE5">#REF!</definedName>
    <definedName name="TIPOORCAMENTO">IF(VALUE([9]MENU!$O$3)=2,"Licitado","Proposto")</definedName>
    <definedName name="_xlnm.Print_Titles" localSheetId="1">CRONOGRAMA!$1:$7</definedName>
    <definedName name="_xlnm.Print_Titles" localSheetId="0">PLANILHA!$7:$8</definedName>
    <definedName name="UUUUU" hidden="1">{#N/A,#N/A,FALSE,"ET-CAPA";#N/A,#N/A,FALSE,"ET-PAG1";#N/A,#N/A,FALSE,"ET-PAG2";#N/A,#N/A,FALSE,"ET-PAG3";#N/A,#N/A,FALSE,"ET-PAG4";#N/A,#N/A,FALSE,"ET-PAG5"}</definedName>
    <definedName name="wrn.GERAL." localSheetId="3" hidden="1">{#N/A,#N/A,FALSE,"ET-CAPA";#N/A,#N/A,FALSE,"ET-PAG1";#N/A,#N/A,FALSE,"ET-PAG2";#N/A,#N/A,FALSE,"ET-PAG3";#N/A,#N/A,FALSE,"ET-PAG4";#N/A,#N/A,FALSE,"ET-PAG5"}</definedName>
    <definedName name="wrn.GERAL." localSheetId="1" hidden="1">{#N/A,#N/A,FALSE,"ET-CAPA";#N/A,#N/A,FALSE,"ET-PAG1";#N/A,#N/A,FALSE,"ET-PAG2";#N/A,#N/A,FALSE,"ET-PAG3";#N/A,#N/A,FALSE,"ET-PAG4";#N/A,#N/A,FALSE,"ET-PAG5"}</definedName>
    <definedName name="wrn.GERAL." hidden="1">{#N/A,#N/A,FALSE,"ET-CAPA";#N/A,#N/A,FALSE,"ET-PAG1";#N/A,#N/A,FALSE,"ET-PAG2";#N/A,#N/A,FALSE,"ET-PAG3";#N/A,#N/A,FALSE,"ET-PAG4";#N/A,#N/A,FALSE,"ET-PAG5"}</definedName>
    <definedName name="wrn.GERAL._1" hidden="1">{#N/A,#N/A,FALSE,"ET-CAPA";#N/A,#N/A,FALSE,"ET-PAG1";#N/A,#N/A,FALSE,"ET-PAG2";#N/A,#N/A,FALSE,"ET-PAG3";#N/A,#N/A,FALSE,"ET-PAG4";#N/A,#N/A,FALSE,"ET-PAG5"}</definedName>
    <definedName name="wrn.GERAL._1_1" hidden="1">{#N/A,#N/A,FALSE,"ET-CAPA";#N/A,#N/A,FALSE,"ET-PAG1";#N/A,#N/A,FALSE,"ET-PAG2";#N/A,#N/A,FALSE,"ET-PAG3";#N/A,#N/A,FALSE,"ET-PAG4";#N/A,#N/A,FALSE,"ET-PAG5"}</definedName>
    <definedName name="wrn.GERAL._1_2" hidden="1">{#N/A,#N/A,FALSE,"ET-CAPA";#N/A,#N/A,FALSE,"ET-PAG1";#N/A,#N/A,FALSE,"ET-PAG2";#N/A,#N/A,FALSE,"ET-PAG3";#N/A,#N/A,FALSE,"ET-PAG4";#N/A,#N/A,FALSE,"ET-PAG5"}</definedName>
    <definedName name="wrn.GERAL._2" hidden="1">{#N/A,#N/A,FALSE,"ET-CAPA";#N/A,#N/A,FALSE,"ET-PAG1";#N/A,#N/A,FALSE,"ET-PAG2";#N/A,#N/A,FALSE,"ET-PAG3";#N/A,#N/A,FALSE,"ET-PAG4";#N/A,#N/A,FALSE,"ET-PAG5"}</definedName>
    <definedName name="wrn.GERAL._3" hidden="1">{#N/A,#N/A,FALSE,"ET-CAPA";#N/A,#N/A,FALSE,"ET-PAG1";#N/A,#N/A,FALSE,"ET-PAG2";#N/A,#N/A,FALSE,"ET-PAG3";#N/A,#N/A,FALSE,"ET-PAG4";#N/A,#N/A,FALSE,"ET-PAG5"}</definedName>
    <definedName name="wrn.GERAL2" localSheetId="3" hidden="1">{#N/A,#N/A,FALSE,"ET-CAPA";#N/A,#N/A,FALSE,"ET-PAG1";#N/A,#N/A,FALSE,"ET-PAG2";#N/A,#N/A,FALSE,"ET-PAG3";#N/A,#N/A,FALSE,"ET-PAG4";#N/A,#N/A,FALSE,"ET-PAG5"}</definedName>
    <definedName name="wrn.GERAL2" localSheetId="1" hidden="1">{#N/A,#N/A,FALSE,"ET-CAPA";#N/A,#N/A,FALSE,"ET-PAG1";#N/A,#N/A,FALSE,"ET-PAG2";#N/A,#N/A,FALSE,"ET-PAG3";#N/A,#N/A,FALSE,"ET-PAG4";#N/A,#N/A,FALSE,"ET-PAG5"}</definedName>
    <definedName name="wrn.GERAL2" hidden="1">{#N/A,#N/A,FALSE,"ET-CAPA";#N/A,#N/A,FALSE,"ET-PAG1";#N/A,#N/A,FALSE,"ET-PAG2";#N/A,#N/A,FALSE,"ET-PAG3";#N/A,#N/A,FALSE,"ET-PAG4";#N/A,#N/A,FALSE,"ET-PAG5"}</definedName>
    <definedName name="wrn.GERAL2_1" hidden="1">{#N/A,#N/A,FALSE,"ET-CAPA";#N/A,#N/A,FALSE,"ET-PAG1";#N/A,#N/A,FALSE,"ET-PAG2";#N/A,#N/A,FALSE,"ET-PAG3";#N/A,#N/A,FALSE,"ET-PAG4";#N/A,#N/A,FALSE,"ET-PAG5"}</definedName>
    <definedName name="wrn.GERAL2_1_1" hidden="1">{#N/A,#N/A,FALSE,"ET-CAPA";#N/A,#N/A,FALSE,"ET-PAG1";#N/A,#N/A,FALSE,"ET-PAG2";#N/A,#N/A,FALSE,"ET-PAG3";#N/A,#N/A,FALSE,"ET-PAG4";#N/A,#N/A,FALSE,"ET-PAG5"}</definedName>
    <definedName name="wrn.GERAL2_1_2" hidden="1">{#N/A,#N/A,FALSE,"ET-CAPA";#N/A,#N/A,FALSE,"ET-PAG1";#N/A,#N/A,FALSE,"ET-PAG2";#N/A,#N/A,FALSE,"ET-PAG3";#N/A,#N/A,FALSE,"ET-PAG4";#N/A,#N/A,FALSE,"ET-PAG5"}</definedName>
    <definedName name="wrn.GERAL2_2" hidden="1">{#N/A,#N/A,FALSE,"ET-CAPA";#N/A,#N/A,FALSE,"ET-PAG1";#N/A,#N/A,FALSE,"ET-PAG2";#N/A,#N/A,FALSE,"ET-PAG3";#N/A,#N/A,FALSE,"ET-PAG4";#N/A,#N/A,FALSE,"ET-PAG5"}</definedName>
    <definedName name="wrn.GERAL2_3" hidden="1">{#N/A,#N/A,FALSE,"ET-CAPA";#N/A,#N/A,FALSE,"ET-PAG1";#N/A,#N/A,FALSE,"ET-PAG2";#N/A,#N/A,FALSE,"ET-PAG3";#N/A,#N/A,FALSE,"ET-PAG4";#N/A,#N/A,FALSE,"ET-PAG5"}</definedName>
    <definedName name="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3" l="1"/>
  <c r="W107" i="5" l="1"/>
  <c r="W104" i="5"/>
  <c r="W101" i="5"/>
  <c r="W98" i="5"/>
  <c r="W95" i="5"/>
  <c r="W92" i="5"/>
  <c r="W89" i="5"/>
  <c r="W86" i="5"/>
  <c r="W83" i="5"/>
  <c r="W80" i="5"/>
  <c r="W77" i="5"/>
  <c r="W74" i="5"/>
  <c r="W71" i="5"/>
  <c r="W67" i="5"/>
  <c r="W64" i="5"/>
  <c r="W61" i="5"/>
  <c r="W58" i="5"/>
  <c r="W55" i="5"/>
  <c r="W52" i="5"/>
  <c r="W49" i="5"/>
  <c r="W46" i="5"/>
  <c r="W43" i="5"/>
  <c r="W40" i="5"/>
  <c r="W37" i="5"/>
  <c r="W34" i="5"/>
  <c r="W31" i="5"/>
  <c r="W28" i="5"/>
  <c r="W25" i="5"/>
  <c r="W22" i="5"/>
  <c r="W19" i="5"/>
  <c r="W16" i="5"/>
  <c r="W13" i="5"/>
  <c r="W10" i="5"/>
  <c r="G27" i="1" l="1"/>
  <c r="G14" i="1" l="1"/>
  <c r="G13" i="1"/>
  <c r="G12" i="1"/>
  <c r="G370" i="1"/>
  <c r="G371" i="1"/>
  <c r="G372" i="1"/>
  <c r="G373" i="1"/>
  <c r="G374" i="1"/>
  <c r="G375" i="1"/>
  <c r="G376" i="1"/>
  <c r="G377" i="1"/>
  <c r="G378" i="1"/>
  <c r="G379" i="1"/>
  <c r="G380" i="1"/>
  <c r="G382" i="1"/>
  <c r="G383" i="1"/>
  <c r="G384" i="1"/>
  <c r="G385" i="1"/>
  <c r="G387" i="1"/>
  <c r="G390" i="1"/>
  <c r="G391" i="1"/>
  <c r="G392" i="1"/>
  <c r="G393" i="1"/>
  <c r="G394" i="1"/>
  <c r="G395" i="1"/>
  <c r="G396" i="1"/>
  <c r="G397" i="1"/>
  <c r="G399" i="1"/>
  <c r="G400" i="1"/>
  <c r="G401" i="1"/>
  <c r="G402" i="1"/>
  <c r="G403" i="1"/>
  <c r="G404" i="1"/>
  <c r="G405" i="1"/>
  <c r="G406" i="1"/>
  <c r="G407" i="1"/>
  <c r="G408" i="1"/>
  <c r="G409" i="1"/>
  <c r="G410" i="1"/>
  <c r="G412" i="1"/>
  <c r="G413" i="1"/>
  <c r="G414" i="1"/>
  <c r="G415" i="1"/>
  <c r="G416" i="1"/>
  <c r="G417" i="1"/>
  <c r="G419" i="1"/>
  <c r="G420" i="1"/>
  <c r="G421" i="1"/>
  <c r="G422" i="1"/>
  <c r="G424" i="1"/>
  <c r="G425" i="1"/>
  <c r="G426" i="1"/>
  <c r="G427" i="1"/>
  <c r="G428" i="1"/>
  <c r="G430" i="1"/>
  <c r="G431" i="1"/>
  <c r="G432" i="1"/>
  <c r="G433" i="1"/>
  <c r="G434" i="1"/>
  <c r="G435" i="1"/>
  <c r="G436" i="1"/>
  <c r="G437" i="1"/>
  <c r="G439" i="1"/>
  <c r="G440" i="1"/>
  <c r="G441" i="1"/>
  <c r="G442" i="1"/>
  <c r="G443" i="1"/>
  <c r="G444" i="1"/>
  <c r="G446" i="1"/>
  <c r="G447" i="1"/>
  <c r="G448" i="1"/>
  <c r="G449" i="1"/>
  <c r="G450" i="1"/>
  <c r="G451" i="1"/>
  <c r="G452" i="1"/>
  <c r="G453" i="1"/>
  <c r="G454" i="1"/>
  <c r="G455" i="1"/>
  <c r="G456" i="1"/>
  <c r="G457" i="1"/>
  <c r="G458" i="1"/>
  <c r="G459" i="1"/>
  <c r="G461" i="1"/>
  <c r="G463" i="1"/>
  <c r="G464" i="1"/>
  <c r="G465" i="1"/>
  <c r="G466" i="1"/>
  <c r="G467" i="1"/>
  <c r="G468" i="1"/>
  <c r="G469" i="1"/>
  <c r="G369" i="1"/>
  <c r="G366" i="1"/>
  <c r="G16" i="1"/>
  <c r="G15" i="1" l="1"/>
  <c r="G17" i="1"/>
  <c r="G18" i="1"/>
  <c r="G19" i="1"/>
  <c r="G20" i="1"/>
  <c r="G21" i="1"/>
  <c r="G22" i="1"/>
  <c r="G24" i="1"/>
  <c r="G25" i="1"/>
  <c r="G26" i="1"/>
  <c r="G28" i="1"/>
  <c r="G29" i="1"/>
  <c r="G30" i="1"/>
  <c r="G31" i="1"/>
  <c r="G32" i="1"/>
  <c r="G35" i="1"/>
  <c r="G36" i="1"/>
  <c r="G37" i="1"/>
  <c r="G38" i="1"/>
  <c r="G39" i="1"/>
  <c r="G41" i="1"/>
  <c r="G42" i="1"/>
  <c r="G43" i="1"/>
  <c r="G44" i="1"/>
  <c r="G45" i="1"/>
  <c r="G46" i="1"/>
  <c r="G47" i="1"/>
  <c r="G48" i="1"/>
  <c r="G49" i="1"/>
  <c r="G50" i="1"/>
  <c r="G51" i="1"/>
  <c r="G52" i="1"/>
  <c r="G53" i="1"/>
  <c r="G54" i="1"/>
  <c r="G55" i="1"/>
  <c r="G56" i="1"/>
  <c r="G57" i="1"/>
  <c r="G58" i="1"/>
  <c r="G59" i="1"/>
  <c r="G60" i="1"/>
  <c r="G61" i="1"/>
  <c r="G62" i="1"/>
  <c r="G63" i="1"/>
  <c r="G65" i="1"/>
  <c r="G66" i="1"/>
  <c r="G67" i="1"/>
  <c r="G68" i="1"/>
  <c r="G69" i="1"/>
  <c r="G70" i="1"/>
  <c r="G71" i="1"/>
  <c r="G72" i="1"/>
  <c r="G73" i="1"/>
  <c r="G74" i="1"/>
  <c r="G75" i="1"/>
  <c r="G76" i="1"/>
  <c r="G77" i="1"/>
  <c r="G78" i="1"/>
  <c r="G79" i="1"/>
  <c r="G80" i="1"/>
  <c r="G81" i="1"/>
  <c r="G82" i="1"/>
  <c r="G83" i="1"/>
  <c r="G84" i="1"/>
  <c r="G85" i="1"/>
  <c r="G86" i="1"/>
  <c r="G87" i="1"/>
  <c r="G89" i="1"/>
  <c r="G90" i="1"/>
  <c r="G91" i="1"/>
  <c r="G92" i="1"/>
  <c r="G93" i="1"/>
  <c r="G94" i="1"/>
  <c r="G95" i="1"/>
  <c r="G96" i="1"/>
  <c r="G97" i="1"/>
  <c r="G98" i="1"/>
  <c r="G99" i="1"/>
  <c r="G100" i="1"/>
  <c r="G101" i="1"/>
  <c r="G102" i="1"/>
  <c r="G103" i="1"/>
  <c r="G104" i="1"/>
  <c r="G105" i="1"/>
  <c r="G106" i="1"/>
  <c r="G107" i="1"/>
  <c r="G108" i="1"/>
  <c r="G109" i="1"/>
  <c r="G110" i="1"/>
  <c r="G111" i="1"/>
  <c r="G113" i="1"/>
  <c r="G114" i="1"/>
  <c r="G115" i="1"/>
  <c r="G116" i="1"/>
  <c r="G117" i="1"/>
  <c r="G118" i="1"/>
  <c r="G119" i="1"/>
  <c r="G120" i="1"/>
  <c r="G121" i="1"/>
  <c r="G122" i="1"/>
  <c r="G123" i="1"/>
  <c r="G124" i="1"/>
  <c r="G125" i="1"/>
  <c r="G126" i="1"/>
  <c r="G127" i="1"/>
  <c r="G128" i="1"/>
  <c r="G129" i="1"/>
  <c r="G130" i="1"/>
  <c r="G131" i="1"/>
  <c r="G132" i="1"/>
  <c r="G133" i="1"/>
  <c r="G134" i="1"/>
  <c r="G135" i="1"/>
  <c r="G137" i="1"/>
  <c r="G138" i="1"/>
  <c r="G139" i="1"/>
  <c r="G140" i="1"/>
  <c r="G141" i="1"/>
  <c r="G142" i="1"/>
  <c r="G143" i="1"/>
  <c r="G144" i="1"/>
  <c r="G145" i="1"/>
  <c r="G146" i="1"/>
  <c r="G147" i="1"/>
  <c r="G148" i="1"/>
  <c r="G149" i="1"/>
  <c r="G150" i="1"/>
  <c r="G151" i="1"/>
  <c r="G152" i="1"/>
  <c r="G153" i="1"/>
  <c r="G154" i="1"/>
  <c r="G155" i="1"/>
  <c r="G156" i="1"/>
  <c r="G157" i="1"/>
  <c r="G158" i="1"/>
  <c r="G159" i="1"/>
  <c r="G161" i="1"/>
  <c r="G162" i="1"/>
  <c r="G163" i="1"/>
  <c r="G164" i="1"/>
  <c r="G165" i="1"/>
  <c r="G166" i="1"/>
  <c r="G167" i="1"/>
  <c r="G168" i="1"/>
  <c r="G169" i="1"/>
  <c r="G170" i="1"/>
  <c r="G171" i="1"/>
  <c r="G172" i="1"/>
  <c r="G173" i="1"/>
  <c r="G174" i="1"/>
  <c r="G175" i="1"/>
  <c r="G176" i="1"/>
  <c r="G177" i="1"/>
  <c r="G178" i="1"/>
  <c r="G179" i="1"/>
  <c r="G180" i="1"/>
  <c r="G181" i="1"/>
  <c r="G182" i="1"/>
  <c r="G183" i="1"/>
  <c r="G185" i="1"/>
  <c r="G186" i="1"/>
  <c r="G187" i="1"/>
  <c r="G188" i="1"/>
  <c r="G189" i="1"/>
  <c r="G190" i="1"/>
  <c r="G191" i="1"/>
  <c r="G192" i="1"/>
  <c r="G193" i="1"/>
  <c r="G194" i="1"/>
  <c r="G195" i="1"/>
  <c r="G196" i="1"/>
  <c r="G197" i="1"/>
  <c r="G198" i="1"/>
  <c r="G199" i="1"/>
  <c r="G200" i="1"/>
  <c r="G201" i="1"/>
  <c r="G202" i="1"/>
  <c r="G203" i="1"/>
  <c r="G204" i="1"/>
  <c r="G205" i="1"/>
  <c r="G206" i="1"/>
  <c r="G207" i="1"/>
  <c r="G209" i="1"/>
  <c r="G210" i="1"/>
  <c r="G211" i="1"/>
  <c r="G212" i="1"/>
  <c r="G213" i="1"/>
  <c r="G214" i="1"/>
  <c r="G215" i="1"/>
  <c r="G216" i="1"/>
  <c r="G217" i="1"/>
  <c r="G218" i="1"/>
  <c r="G219" i="1"/>
  <c r="G220" i="1"/>
  <c r="G221" i="1"/>
  <c r="G222" i="1"/>
  <c r="G223" i="1"/>
  <c r="G224" i="1"/>
  <c r="G225" i="1"/>
  <c r="G226" i="1"/>
  <c r="G227" i="1"/>
  <c r="G228" i="1"/>
  <c r="G229" i="1"/>
  <c r="G230" i="1"/>
  <c r="G231" i="1"/>
  <c r="G233" i="1"/>
  <c r="G234" i="1"/>
  <c r="G235" i="1"/>
  <c r="G236" i="1"/>
  <c r="G237" i="1"/>
  <c r="G238" i="1"/>
  <c r="G239" i="1"/>
  <c r="G240" i="1"/>
  <c r="G241" i="1"/>
  <c r="G242" i="1"/>
  <c r="G243" i="1"/>
  <c r="G244" i="1"/>
  <c r="G245" i="1"/>
  <c r="G246" i="1"/>
  <c r="G247" i="1"/>
  <c r="G248" i="1"/>
  <c r="G249" i="1"/>
  <c r="G250" i="1"/>
  <c r="G251" i="1"/>
  <c r="G252" i="1"/>
  <c r="G253" i="1"/>
  <c r="G254" i="1"/>
  <c r="G255" i="1"/>
  <c r="G257" i="1"/>
  <c r="G258" i="1"/>
  <c r="G259" i="1"/>
  <c r="G260" i="1"/>
  <c r="G261" i="1"/>
  <c r="G262" i="1"/>
  <c r="G263" i="1"/>
  <c r="G264" i="1"/>
  <c r="G265" i="1"/>
  <c r="G266" i="1"/>
  <c r="G267" i="1"/>
  <c r="G268" i="1"/>
  <c r="G269" i="1"/>
  <c r="G270" i="1"/>
  <c r="G271" i="1"/>
  <c r="G272" i="1"/>
  <c r="G273" i="1"/>
  <c r="G274" i="1"/>
  <c r="G275" i="1"/>
  <c r="G276" i="1"/>
  <c r="G277" i="1"/>
  <c r="G278" i="1"/>
  <c r="G279" i="1"/>
  <c r="G281" i="1"/>
  <c r="G282" i="1"/>
  <c r="G283" i="1"/>
  <c r="G284" i="1"/>
  <c r="G285" i="1"/>
  <c r="G286" i="1"/>
  <c r="G287" i="1"/>
  <c r="G288" i="1"/>
  <c r="G289" i="1"/>
  <c r="G290" i="1"/>
  <c r="G291" i="1"/>
  <c r="G292" i="1"/>
  <c r="G293" i="1"/>
  <c r="G294" i="1"/>
  <c r="G295" i="1"/>
  <c r="G296" i="1"/>
  <c r="G297" i="1"/>
  <c r="G298" i="1"/>
  <c r="G299" i="1"/>
  <c r="G300" i="1"/>
  <c r="G301" i="1"/>
  <c r="G302" i="1"/>
  <c r="G304" i="1"/>
  <c r="G305" i="1"/>
  <c r="G306" i="1"/>
  <c r="G307" i="1"/>
  <c r="G308" i="1"/>
  <c r="G309" i="1"/>
  <c r="G310" i="1"/>
  <c r="G311" i="1"/>
  <c r="G312" i="1"/>
  <c r="G313" i="1"/>
  <c r="G314" i="1"/>
  <c r="G315" i="1"/>
  <c r="G316" i="1"/>
  <c r="G317" i="1"/>
  <c r="G318" i="1"/>
  <c r="G319" i="1"/>
  <c r="G320" i="1"/>
  <c r="G321" i="1"/>
  <c r="G322" i="1"/>
  <c r="G323" i="1"/>
  <c r="G324" i="1"/>
  <c r="G325" i="1"/>
  <c r="G326" i="1"/>
  <c r="G328" i="1"/>
  <c r="G329" i="1"/>
  <c r="G331" i="1"/>
  <c r="G332" i="1"/>
  <c r="G333" i="1"/>
  <c r="G334" i="1"/>
  <c r="G335" i="1"/>
  <c r="G336" i="1"/>
  <c r="G337" i="1"/>
  <c r="G338" i="1"/>
  <c r="G339" i="1"/>
  <c r="G340" i="1"/>
  <c r="G341" i="1"/>
  <c r="G342" i="1"/>
  <c r="G343" i="1"/>
  <c r="G344" i="1"/>
  <c r="G345" i="1"/>
  <c r="G346" i="1"/>
  <c r="G348" i="1"/>
  <c r="G349" i="1"/>
  <c r="G350" i="1"/>
  <c r="G351" i="1"/>
  <c r="G352" i="1"/>
  <c r="G353" i="1"/>
  <c r="G354" i="1"/>
  <c r="G355" i="1"/>
  <c r="G356" i="1"/>
  <c r="G358" i="1"/>
  <c r="G360" i="1"/>
  <c r="G361" i="1"/>
  <c r="G362" i="1"/>
  <c r="G363" i="1"/>
  <c r="G364" i="1"/>
  <c r="G365" i="1"/>
  <c r="B15" i="3" l="1"/>
  <c r="B26" i="3"/>
  <c r="B18" i="3"/>
  <c r="B13" i="3"/>
  <c r="B12" i="3"/>
  <c r="B11" i="3"/>
  <c r="B33" i="3"/>
  <c r="I6" i="1" s="1"/>
  <c r="H17" i="1" s="1"/>
  <c r="I17" i="1" s="1"/>
  <c r="B19" i="3"/>
  <c r="B26" i="2"/>
  <c r="B33" i="2" s="1"/>
  <c r="I5" i="1" s="1"/>
  <c r="H244" i="1" s="1"/>
  <c r="I244" i="1" s="1"/>
  <c r="B19" i="2"/>
  <c r="B15" i="2"/>
  <c r="H346" i="1" l="1"/>
  <c r="H32" i="1"/>
  <c r="P32" i="1" s="1"/>
  <c r="H433" i="1"/>
  <c r="H459" i="1"/>
  <c r="H385" i="1"/>
  <c r="H374" i="1"/>
  <c r="I374" i="1" s="1"/>
  <c r="H16" i="1"/>
  <c r="I16" i="1" s="1"/>
  <c r="H373" i="1"/>
  <c r="I373" i="1" s="1"/>
  <c r="H442" i="1"/>
  <c r="H39" i="1"/>
  <c r="H29" i="1"/>
  <c r="I29" i="1" s="1"/>
  <c r="H123" i="1"/>
  <c r="H257" i="1"/>
  <c r="H75" i="1"/>
  <c r="H343" i="1"/>
  <c r="H149" i="1"/>
  <c r="H283" i="1"/>
  <c r="I283" i="1" s="1"/>
  <c r="H150" i="1"/>
  <c r="I150" i="1" s="1"/>
  <c r="H54" i="1"/>
  <c r="I54" i="1" s="1"/>
  <c r="H238" i="1"/>
  <c r="I238" i="1" s="1"/>
  <c r="H72" i="1"/>
  <c r="I72" i="1" s="1"/>
  <c r="H59" i="1"/>
  <c r="I59" i="1" s="1"/>
  <c r="H243" i="1"/>
  <c r="H247" i="1"/>
  <c r="I247" i="1" s="1"/>
  <c r="H337" i="1"/>
  <c r="I337" i="1" s="1"/>
  <c r="H212" i="1"/>
  <c r="I212" i="1" s="1"/>
  <c r="H177" i="1"/>
  <c r="I177" i="1" s="1"/>
  <c r="H329" i="1"/>
  <c r="I329" i="1" s="1"/>
  <c r="H28" i="1"/>
  <c r="P28" i="1" s="1"/>
  <c r="H140" i="1"/>
  <c r="I140" i="1" s="1"/>
  <c r="H273" i="1"/>
  <c r="I273" i="1" s="1"/>
  <c r="H108" i="1"/>
  <c r="I108" i="1" s="1"/>
  <c r="H20" i="1"/>
  <c r="I20" i="1" s="1"/>
  <c r="H166" i="1"/>
  <c r="I166" i="1" s="1"/>
  <c r="H299" i="1"/>
  <c r="I299" i="1" s="1"/>
  <c r="H183" i="1"/>
  <c r="I183" i="1" s="1"/>
  <c r="H71" i="1"/>
  <c r="H254" i="1"/>
  <c r="I254" i="1" s="1"/>
  <c r="H105" i="1"/>
  <c r="I105" i="1" s="1"/>
  <c r="H76" i="1"/>
  <c r="I76" i="1" s="1"/>
  <c r="H260" i="1"/>
  <c r="I260" i="1" s="1"/>
  <c r="H281" i="1"/>
  <c r="H36" i="1"/>
  <c r="I36" i="1" s="1"/>
  <c r="H278" i="1"/>
  <c r="I278" i="1" s="1"/>
  <c r="H211" i="1"/>
  <c r="I211" i="1" s="1"/>
  <c r="H156" i="1"/>
  <c r="I156" i="1" s="1"/>
  <c r="H290" i="1"/>
  <c r="I290" i="1" s="1"/>
  <c r="H142" i="1"/>
  <c r="I142" i="1" s="1"/>
  <c r="H49" i="1"/>
  <c r="I49" i="1" s="1"/>
  <c r="H182" i="1"/>
  <c r="I182" i="1" s="1"/>
  <c r="H316" i="1"/>
  <c r="I316" i="1" s="1"/>
  <c r="H217" i="1"/>
  <c r="I217" i="1" s="1"/>
  <c r="H104" i="1"/>
  <c r="I104" i="1" s="1"/>
  <c r="H271" i="1"/>
  <c r="I271" i="1" s="1"/>
  <c r="H122" i="1"/>
  <c r="I122" i="1" s="1"/>
  <c r="H109" i="1"/>
  <c r="H276" i="1"/>
  <c r="I276" i="1" s="1"/>
  <c r="H297" i="1"/>
  <c r="I297" i="1" s="1"/>
  <c r="H137" i="1"/>
  <c r="H365" i="1"/>
  <c r="I365" i="1" s="1"/>
  <c r="H227" i="1"/>
  <c r="I227" i="1" s="1"/>
  <c r="H19" i="1"/>
  <c r="I19" i="1" s="1"/>
  <c r="H173" i="1"/>
  <c r="I173" i="1" s="1"/>
  <c r="H307" i="1"/>
  <c r="I307" i="1" s="1"/>
  <c r="H175" i="1"/>
  <c r="I175" i="1" s="1"/>
  <c r="H66" i="1"/>
  <c r="I66" i="1" s="1"/>
  <c r="H199" i="1"/>
  <c r="I199" i="1" s="1"/>
  <c r="H334" i="1"/>
  <c r="H250" i="1"/>
  <c r="I250" i="1" s="1"/>
  <c r="H121" i="1"/>
  <c r="I121" i="1" s="1"/>
  <c r="H305" i="1"/>
  <c r="I305" i="1" s="1"/>
  <c r="H139" i="1"/>
  <c r="I139" i="1" s="1"/>
  <c r="H126" i="1"/>
  <c r="I126" i="1" s="1"/>
  <c r="H310" i="1"/>
  <c r="I310" i="1" s="1"/>
  <c r="H314" i="1"/>
  <c r="H203" i="1"/>
  <c r="I203" i="1" s="1"/>
  <c r="H77" i="1"/>
  <c r="H27" i="1"/>
  <c r="I27" i="1" s="1"/>
  <c r="H448" i="1"/>
  <c r="H401" i="1"/>
  <c r="I401" i="1" s="1"/>
  <c r="H407" i="1"/>
  <c r="H377" i="1"/>
  <c r="I377" i="1" s="1"/>
  <c r="H467" i="1"/>
  <c r="I467" i="1" s="1"/>
  <c r="H416" i="1"/>
  <c r="I416" i="1" s="1"/>
  <c r="H12" i="1"/>
  <c r="I12" i="1" s="1"/>
  <c r="H404" i="1"/>
  <c r="I404" i="1" s="1"/>
  <c r="H375" i="1"/>
  <c r="I375" i="1" s="1"/>
  <c r="H454" i="1"/>
  <c r="I454" i="1" s="1"/>
  <c r="H379" i="1"/>
  <c r="H455" i="1"/>
  <c r="I455" i="1" s="1"/>
  <c r="H380" i="1"/>
  <c r="H451" i="1"/>
  <c r="I451" i="1" s="1"/>
  <c r="H378" i="1"/>
  <c r="I378" i="1" s="1"/>
  <c r="H430" i="1"/>
  <c r="I430" i="1" s="1"/>
  <c r="H465" i="1"/>
  <c r="I465" i="1" s="1"/>
  <c r="H392" i="1"/>
  <c r="H390" i="1"/>
  <c r="I390" i="1" s="1"/>
  <c r="H469" i="1"/>
  <c r="I469" i="1" s="1"/>
  <c r="H449" i="1"/>
  <c r="I449" i="1" s="1"/>
  <c r="H399" i="1"/>
  <c r="I399" i="1" s="1"/>
  <c r="H468" i="1"/>
  <c r="I468" i="1" s="1"/>
  <c r="H439" i="1"/>
  <c r="H446" i="1"/>
  <c r="I446" i="1" s="1"/>
  <c r="H371" i="1"/>
  <c r="I371" i="1" s="1"/>
  <c r="H457" i="1"/>
  <c r="H370" i="1"/>
  <c r="I370" i="1" s="1"/>
  <c r="H431" i="1"/>
  <c r="H458" i="1"/>
  <c r="H436" i="1"/>
  <c r="H383" i="1"/>
  <c r="H464" i="1"/>
  <c r="I464" i="1" s="1"/>
  <c r="H387" i="1"/>
  <c r="I387" i="1" s="1"/>
  <c r="I386" i="1" s="1"/>
  <c r="C78" i="5" s="1"/>
  <c r="H456" i="1"/>
  <c r="I456" i="1" s="1"/>
  <c r="H450" i="1"/>
  <c r="I450" i="1" s="1"/>
  <c r="H382" i="1"/>
  <c r="I382" i="1" s="1"/>
  <c r="H366" i="1"/>
  <c r="I366" i="1" s="1"/>
  <c r="H466" i="1"/>
  <c r="I466" i="1" s="1"/>
  <c r="H463" i="1"/>
  <c r="I463" i="1" s="1"/>
  <c r="H424" i="1"/>
  <c r="H453" i="1"/>
  <c r="I453" i="1" s="1"/>
  <c r="H441" i="1"/>
  <c r="H427" i="1"/>
  <c r="H428" i="1"/>
  <c r="I428" i="1" s="1"/>
  <c r="H461" i="1"/>
  <c r="I461" i="1" s="1"/>
  <c r="I460" i="1" s="1"/>
  <c r="C105" i="5" s="1"/>
  <c r="H396" i="1"/>
  <c r="H452" i="1"/>
  <c r="I452" i="1" s="1"/>
  <c r="H413" i="1"/>
  <c r="I413" i="1" s="1"/>
  <c r="H420" i="1"/>
  <c r="I420" i="1" s="1"/>
  <c r="H400" i="1"/>
  <c r="I400" i="1" s="1"/>
  <c r="H440" i="1"/>
  <c r="H419" i="1"/>
  <c r="I419" i="1" s="1"/>
  <c r="H443" i="1"/>
  <c r="I443" i="1" s="1"/>
  <c r="H376" i="1"/>
  <c r="I376" i="1" s="1"/>
  <c r="H434" i="1"/>
  <c r="I434" i="1" s="1"/>
  <c r="H410" i="1"/>
  <c r="I410" i="1" s="1"/>
  <c r="H391" i="1"/>
  <c r="I391" i="1" s="1"/>
  <c r="H13" i="1"/>
  <c r="I13" i="1" s="1"/>
  <c r="H421" i="1"/>
  <c r="I421" i="1" s="1"/>
  <c r="H409" i="1"/>
  <c r="I409" i="1" s="1"/>
  <c r="H425" i="1"/>
  <c r="I425" i="1" s="1"/>
  <c r="H412" i="1"/>
  <c r="I412" i="1" s="1"/>
  <c r="H415" i="1"/>
  <c r="I415" i="1" s="1"/>
  <c r="H402" i="1"/>
  <c r="I402" i="1" s="1"/>
  <c r="H14" i="1"/>
  <c r="I14" i="1" s="1"/>
  <c r="H447" i="1"/>
  <c r="H394" i="1"/>
  <c r="I394" i="1" s="1"/>
  <c r="H437" i="1"/>
  <c r="H435" i="1"/>
  <c r="H372" i="1"/>
  <c r="I372" i="1" s="1"/>
  <c r="H369" i="1"/>
  <c r="I369" i="1" s="1"/>
  <c r="H444" i="1"/>
  <c r="H397" i="1"/>
  <c r="I397" i="1" s="1"/>
  <c r="H395" i="1"/>
  <c r="I395" i="1" s="1"/>
  <c r="H405" i="1"/>
  <c r="H426" i="1"/>
  <c r="H432" i="1"/>
  <c r="H384" i="1"/>
  <c r="I384" i="1" s="1"/>
  <c r="H406" i="1"/>
  <c r="I406" i="1" s="1"/>
  <c r="H422" i="1"/>
  <c r="I422" i="1" s="1"/>
  <c r="H393" i="1"/>
  <c r="H408" i="1"/>
  <c r="H414" i="1"/>
  <c r="H417" i="1"/>
  <c r="I417" i="1" s="1"/>
  <c r="H403" i="1"/>
  <c r="I403" i="1" s="1"/>
  <c r="H287" i="1"/>
  <c r="I287" i="1" s="1"/>
  <c r="H70" i="1"/>
  <c r="I70" i="1" s="1"/>
  <c r="H269" i="1"/>
  <c r="I269" i="1" s="1"/>
  <c r="H202" i="1"/>
  <c r="I202" i="1" s="1"/>
  <c r="H135" i="1"/>
  <c r="I135" i="1" s="1"/>
  <c r="H69" i="1"/>
  <c r="I69" i="1" s="1"/>
  <c r="H178" i="1"/>
  <c r="I178" i="1" s="1"/>
  <c r="H302" i="1"/>
  <c r="I302" i="1" s="1"/>
  <c r="H120" i="1"/>
  <c r="I120" i="1" s="1"/>
  <c r="H320" i="1"/>
  <c r="I320" i="1" s="1"/>
  <c r="H340" i="1"/>
  <c r="I340" i="1" s="1"/>
  <c r="H272" i="1"/>
  <c r="I272" i="1" s="1"/>
  <c r="H24" i="1"/>
  <c r="I24" i="1" s="1"/>
  <c r="H301" i="1"/>
  <c r="I301" i="1" s="1"/>
  <c r="H235" i="1"/>
  <c r="I235" i="1" s="1"/>
  <c r="H168" i="1"/>
  <c r="I168" i="1" s="1"/>
  <c r="H101" i="1"/>
  <c r="H22" i="1"/>
  <c r="I22" i="1" s="1"/>
  <c r="H164" i="1"/>
  <c r="I164" i="1" s="1"/>
  <c r="H97" i="1"/>
  <c r="I97" i="1" s="1"/>
  <c r="H18" i="1"/>
  <c r="I18" i="1" s="1"/>
  <c r="H296" i="1"/>
  <c r="I296" i="1" s="1"/>
  <c r="H229" i="1"/>
  <c r="H163" i="1"/>
  <c r="I163" i="1" s="1"/>
  <c r="H96" i="1"/>
  <c r="I96" i="1" s="1"/>
  <c r="H26" i="1"/>
  <c r="I26" i="1" s="1"/>
  <c r="H234" i="1"/>
  <c r="I234" i="1" s="1"/>
  <c r="H100" i="1"/>
  <c r="I100" i="1" s="1"/>
  <c r="H324" i="1"/>
  <c r="H258" i="1"/>
  <c r="I258" i="1" s="1"/>
  <c r="H191" i="1"/>
  <c r="H124" i="1"/>
  <c r="I124" i="1" s="1"/>
  <c r="H57" i="1"/>
  <c r="I57" i="1" s="1"/>
  <c r="H292" i="1"/>
  <c r="I292" i="1" s="1"/>
  <c r="H158" i="1"/>
  <c r="H21" i="1"/>
  <c r="I21" i="1" s="1"/>
  <c r="H298" i="1"/>
  <c r="I298" i="1" s="1"/>
  <c r="H231" i="1"/>
  <c r="I231" i="1" s="1"/>
  <c r="H165" i="1"/>
  <c r="I165" i="1" s="1"/>
  <c r="H98" i="1"/>
  <c r="I98" i="1" s="1"/>
  <c r="H31" i="1"/>
  <c r="P31" i="1" s="1"/>
  <c r="H253" i="1"/>
  <c r="H45" i="1"/>
  <c r="I45" i="1" s="1"/>
  <c r="H261" i="1"/>
  <c r="I261" i="1" s="1"/>
  <c r="H194" i="1"/>
  <c r="I194" i="1" s="1"/>
  <c r="H127" i="1"/>
  <c r="I127" i="1" s="1"/>
  <c r="H60" i="1"/>
  <c r="I60" i="1" s="1"/>
  <c r="H153" i="1"/>
  <c r="I153" i="1" s="1"/>
  <c r="H338" i="1"/>
  <c r="H95" i="1"/>
  <c r="H295" i="1"/>
  <c r="I295" i="1" s="1"/>
  <c r="H332" i="1"/>
  <c r="I332" i="1" s="1"/>
  <c r="H264" i="1"/>
  <c r="I264" i="1" s="1"/>
  <c r="H363" i="1"/>
  <c r="I363" i="1" s="1"/>
  <c r="H293" i="1"/>
  <c r="I293" i="1" s="1"/>
  <c r="H226" i="1"/>
  <c r="I226" i="1" s="1"/>
  <c r="H159" i="1"/>
  <c r="I159" i="1" s="1"/>
  <c r="H93" i="1"/>
  <c r="I93" i="1" s="1"/>
  <c r="H222" i="1"/>
  <c r="I222" i="1" s="1"/>
  <c r="H155" i="1"/>
  <c r="I155" i="1" s="1"/>
  <c r="H89" i="1"/>
  <c r="H356" i="1"/>
  <c r="I356" i="1" s="1"/>
  <c r="H288" i="1"/>
  <c r="I288" i="1" s="1"/>
  <c r="H221" i="1"/>
  <c r="I221" i="1" s="1"/>
  <c r="H154" i="1"/>
  <c r="I154" i="1" s="1"/>
  <c r="H87" i="1"/>
  <c r="I87" i="1" s="1"/>
  <c r="H220" i="1"/>
  <c r="I220" i="1" s="1"/>
  <c r="H15" i="1"/>
  <c r="I15" i="1" s="1"/>
  <c r="H252" i="1"/>
  <c r="I252" i="1" s="1"/>
  <c r="H186" i="1"/>
  <c r="I186" i="1" s="1"/>
  <c r="H119" i="1"/>
  <c r="I119" i="1" s="1"/>
  <c r="H52" i="1"/>
  <c r="I52" i="1" s="1"/>
  <c r="H111" i="1"/>
  <c r="I111" i="1" s="1"/>
  <c r="H304" i="1"/>
  <c r="H61" i="1"/>
  <c r="H262" i="1"/>
  <c r="I262" i="1" s="1"/>
  <c r="H322" i="1"/>
  <c r="I322" i="1" s="1"/>
  <c r="H255" i="1"/>
  <c r="I255" i="1" s="1"/>
  <c r="H353" i="1"/>
  <c r="H285" i="1"/>
  <c r="I285" i="1" s="1"/>
  <c r="H218" i="1"/>
  <c r="I218" i="1" s="1"/>
  <c r="H151" i="1"/>
  <c r="I151" i="1" s="1"/>
  <c r="H84" i="1"/>
  <c r="I84" i="1" s="1"/>
  <c r="H214" i="1"/>
  <c r="I214" i="1" s="1"/>
  <c r="H147" i="1"/>
  <c r="H80" i="1"/>
  <c r="I80" i="1" s="1"/>
  <c r="H348" i="1"/>
  <c r="H279" i="1"/>
  <c r="I279" i="1" s="1"/>
  <c r="H213" i="1"/>
  <c r="I213" i="1" s="1"/>
  <c r="H146" i="1"/>
  <c r="I146" i="1" s="1"/>
  <c r="H79" i="1"/>
  <c r="I79" i="1" s="1"/>
  <c r="H335" i="1"/>
  <c r="I335" i="1" s="1"/>
  <c r="H200" i="1"/>
  <c r="I200" i="1" s="1"/>
  <c r="H67" i="1"/>
  <c r="I67" i="1" s="1"/>
  <c r="H308" i="1"/>
  <c r="I308" i="1" s="1"/>
  <c r="H241" i="1"/>
  <c r="I241" i="1" s="1"/>
  <c r="H174" i="1"/>
  <c r="I174" i="1" s="1"/>
  <c r="H107" i="1"/>
  <c r="I107" i="1" s="1"/>
  <c r="H41" i="1"/>
  <c r="H259" i="1"/>
  <c r="I259" i="1" s="1"/>
  <c r="H125" i="1"/>
  <c r="I125" i="1" s="1"/>
  <c r="H350" i="1"/>
  <c r="I350" i="1" s="1"/>
  <c r="H282" i="1"/>
  <c r="I282" i="1" s="1"/>
  <c r="H215" i="1"/>
  <c r="I215" i="1" s="1"/>
  <c r="H148" i="1"/>
  <c r="I148" i="1" s="1"/>
  <c r="H81" i="1"/>
  <c r="I81" i="1" s="1"/>
  <c r="H30" i="1"/>
  <c r="P30" i="1" s="1"/>
  <c r="H162" i="1"/>
  <c r="I162" i="1" s="1"/>
  <c r="H319" i="1"/>
  <c r="I319" i="1" s="1"/>
  <c r="H236" i="1"/>
  <c r="I236" i="1" s="1"/>
  <c r="H169" i="1"/>
  <c r="I169" i="1" s="1"/>
  <c r="H102" i="1"/>
  <c r="I102" i="1" s="1"/>
  <c r="H312" i="1"/>
  <c r="I312" i="1" s="1"/>
  <c r="H53" i="1"/>
  <c r="I53" i="1" s="1"/>
  <c r="H237" i="1"/>
  <c r="I237" i="1" s="1"/>
  <c r="H354" i="1"/>
  <c r="I354" i="1" s="1"/>
  <c r="H195" i="1"/>
  <c r="H306" i="1"/>
  <c r="I306" i="1" s="1"/>
  <c r="H239" i="1"/>
  <c r="I239" i="1" s="1"/>
  <c r="H336" i="1"/>
  <c r="I336" i="1" s="1"/>
  <c r="H268" i="1"/>
  <c r="I268" i="1" s="1"/>
  <c r="H201" i="1"/>
  <c r="I201" i="1" s="1"/>
  <c r="H134" i="1"/>
  <c r="I134" i="1" s="1"/>
  <c r="H68" i="1"/>
  <c r="I68" i="1" s="1"/>
  <c r="H197" i="1"/>
  <c r="H130" i="1"/>
  <c r="I130" i="1" s="1"/>
  <c r="H63" i="1"/>
  <c r="I63" i="1" s="1"/>
  <c r="H331" i="1"/>
  <c r="H263" i="1"/>
  <c r="I263" i="1" s="1"/>
  <c r="H196" i="1"/>
  <c r="I196" i="1" s="1"/>
  <c r="H129" i="1"/>
  <c r="I129" i="1" s="1"/>
  <c r="H62" i="1"/>
  <c r="I62" i="1" s="1"/>
  <c r="H300" i="1"/>
  <c r="H167" i="1"/>
  <c r="I167" i="1" s="1"/>
  <c r="H361" i="1"/>
  <c r="I361" i="1" s="1"/>
  <c r="H291" i="1"/>
  <c r="H224" i="1"/>
  <c r="I224" i="1" s="1"/>
  <c r="H157" i="1"/>
  <c r="H91" i="1"/>
  <c r="I91" i="1" s="1"/>
  <c r="H362" i="1"/>
  <c r="I362" i="1" s="1"/>
  <c r="H225" i="1"/>
  <c r="I225" i="1" s="1"/>
  <c r="H92" i="1"/>
  <c r="I92" i="1" s="1"/>
  <c r="H333" i="1"/>
  <c r="H265" i="1"/>
  <c r="I265" i="1" s="1"/>
  <c r="H198" i="1"/>
  <c r="I198" i="1" s="1"/>
  <c r="H131" i="1"/>
  <c r="I131" i="1" s="1"/>
  <c r="H65" i="1"/>
  <c r="H145" i="1"/>
  <c r="I145" i="1" s="1"/>
  <c r="H294" i="1"/>
  <c r="I294" i="1" s="1"/>
  <c r="H128" i="1"/>
  <c r="I128" i="1" s="1"/>
  <c r="H286" i="1"/>
  <c r="I286" i="1" s="1"/>
  <c r="H219" i="1"/>
  <c r="H152" i="1"/>
  <c r="I152" i="1" s="1"/>
  <c r="H85" i="1"/>
  <c r="H245" i="1"/>
  <c r="I245" i="1" s="1"/>
  <c r="H364" i="1"/>
  <c r="I364" i="1" s="1"/>
  <c r="H170" i="1"/>
  <c r="I170" i="1" s="1"/>
  <c r="H311" i="1"/>
  <c r="I311" i="1" s="1"/>
  <c r="H358" i="1"/>
  <c r="I358" i="1" s="1"/>
  <c r="I357" i="1" s="1"/>
  <c r="C65" i="5" s="1"/>
  <c r="K65" i="5" s="1"/>
  <c r="H289" i="1"/>
  <c r="I289" i="1" s="1"/>
  <c r="H44" i="1"/>
  <c r="I44" i="1" s="1"/>
  <c r="H318" i="1"/>
  <c r="I318" i="1" s="1"/>
  <c r="H251" i="1"/>
  <c r="I251" i="1" s="1"/>
  <c r="H185" i="1"/>
  <c r="H118" i="1"/>
  <c r="I118" i="1" s="1"/>
  <c r="H51" i="1"/>
  <c r="H180" i="1"/>
  <c r="I180" i="1" s="1"/>
  <c r="H114" i="1"/>
  <c r="I114" i="1" s="1"/>
  <c r="H47" i="1"/>
  <c r="I47" i="1" s="1"/>
  <c r="H313" i="1"/>
  <c r="I313" i="1" s="1"/>
  <c r="H246" i="1"/>
  <c r="I246" i="1" s="1"/>
  <c r="H179" i="1"/>
  <c r="I179" i="1" s="1"/>
  <c r="H113" i="1"/>
  <c r="H46" i="1"/>
  <c r="I46" i="1" s="1"/>
  <c r="H267" i="1"/>
  <c r="H133" i="1"/>
  <c r="H342" i="1"/>
  <c r="H274" i="1"/>
  <c r="I274" i="1" s="1"/>
  <c r="H207" i="1"/>
  <c r="I207" i="1" s="1"/>
  <c r="H141" i="1"/>
  <c r="I141" i="1" s="1"/>
  <c r="H74" i="1"/>
  <c r="I74" i="1" s="1"/>
  <c r="H325" i="1"/>
  <c r="I325" i="1" s="1"/>
  <c r="H192" i="1"/>
  <c r="I192" i="1" s="1"/>
  <c r="H58" i="1"/>
  <c r="I58" i="1" s="1"/>
  <c r="H315" i="1"/>
  <c r="I315" i="1" s="1"/>
  <c r="H248" i="1"/>
  <c r="I248" i="1" s="1"/>
  <c r="H181" i="1"/>
  <c r="H115" i="1"/>
  <c r="I115" i="1" s="1"/>
  <c r="H48" i="1"/>
  <c r="I48" i="1" s="1"/>
  <c r="H56" i="1"/>
  <c r="I56" i="1" s="1"/>
  <c r="H190" i="1"/>
  <c r="I190" i="1" s="1"/>
  <c r="H323" i="1"/>
  <c r="I323" i="1" s="1"/>
  <c r="H209" i="1"/>
  <c r="H82" i="1"/>
  <c r="I82" i="1" s="1"/>
  <c r="H216" i="1"/>
  <c r="I216" i="1" s="1"/>
  <c r="H351" i="1"/>
  <c r="I351" i="1" s="1"/>
  <c r="H284" i="1"/>
  <c r="I284" i="1" s="1"/>
  <c r="H138" i="1"/>
  <c r="I138" i="1" s="1"/>
  <c r="H321" i="1"/>
  <c r="I321" i="1" s="1"/>
  <c r="H172" i="1"/>
  <c r="I172" i="1" s="1"/>
  <c r="H143" i="1"/>
  <c r="H326" i="1"/>
  <c r="I326" i="1" s="1"/>
  <c r="H349" i="1"/>
  <c r="H270" i="1"/>
  <c r="I270" i="1" s="1"/>
  <c r="H94" i="1"/>
  <c r="I94" i="1" s="1"/>
  <c r="H277" i="1"/>
  <c r="H73" i="1"/>
  <c r="I73" i="1" s="1"/>
  <c r="H206" i="1"/>
  <c r="H341" i="1"/>
  <c r="I341" i="1" s="1"/>
  <c r="H242" i="1"/>
  <c r="I242" i="1" s="1"/>
  <c r="H99" i="1"/>
  <c r="H233" i="1"/>
  <c r="H50" i="1"/>
  <c r="I50" i="1" s="1"/>
  <c r="H317" i="1"/>
  <c r="I317" i="1" s="1"/>
  <c r="H171" i="1"/>
  <c r="H339" i="1"/>
  <c r="I339" i="1" s="1"/>
  <c r="H189" i="1"/>
  <c r="I189" i="1" s="1"/>
  <c r="H176" i="1"/>
  <c r="I176" i="1" s="1"/>
  <c r="H344" i="1"/>
  <c r="I344" i="1" s="1"/>
  <c r="H103" i="1"/>
  <c r="I103" i="1" s="1"/>
  <c r="H328" i="1"/>
  <c r="I328" i="1" s="1"/>
  <c r="I327" i="1" s="1"/>
  <c r="C56" i="5" s="1"/>
  <c r="S56" i="5" s="1"/>
  <c r="H110" i="1"/>
  <c r="H345" i="1"/>
  <c r="I345" i="1" s="1"/>
  <c r="H90" i="1"/>
  <c r="I90" i="1" s="1"/>
  <c r="H223" i="1"/>
  <c r="I223" i="1" s="1"/>
  <c r="H360" i="1"/>
  <c r="I360" i="1" s="1"/>
  <c r="H275" i="1"/>
  <c r="I275" i="1" s="1"/>
  <c r="H116" i="1"/>
  <c r="I116" i="1" s="1"/>
  <c r="H249" i="1"/>
  <c r="I249" i="1" s="1"/>
  <c r="H83" i="1"/>
  <c r="I83" i="1" s="1"/>
  <c r="H352" i="1"/>
  <c r="I352" i="1" s="1"/>
  <c r="H188" i="1"/>
  <c r="I188" i="1" s="1"/>
  <c r="H38" i="1"/>
  <c r="I38" i="1" s="1"/>
  <c r="H205" i="1"/>
  <c r="H193" i="1"/>
  <c r="I193" i="1" s="1"/>
  <c r="H35" i="1"/>
  <c r="H228" i="1"/>
  <c r="I228" i="1" s="1"/>
  <c r="H25" i="1"/>
  <c r="I25" i="1" s="1"/>
  <c r="H144" i="1"/>
  <c r="I144" i="1" s="1"/>
  <c r="H86" i="1"/>
  <c r="H106" i="1"/>
  <c r="I106" i="1" s="1"/>
  <c r="H240" i="1"/>
  <c r="I240" i="1" s="1"/>
  <c r="H42" i="1"/>
  <c r="I42" i="1" s="1"/>
  <c r="H309" i="1"/>
  <c r="I309" i="1" s="1"/>
  <c r="H132" i="1"/>
  <c r="I132" i="1" s="1"/>
  <c r="H266" i="1"/>
  <c r="I266" i="1" s="1"/>
  <c r="H117" i="1"/>
  <c r="I117" i="1" s="1"/>
  <c r="H37" i="1"/>
  <c r="I37" i="1" s="1"/>
  <c r="H204" i="1"/>
  <c r="I204" i="1" s="1"/>
  <c r="H55" i="1"/>
  <c r="I55" i="1" s="1"/>
  <c r="H43" i="1"/>
  <c r="I43" i="1" s="1"/>
  <c r="H210" i="1"/>
  <c r="I210" i="1" s="1"/>
  <c r="H230" i="1"/>
  <c r="I230" i="1" s="1"/>
  <c r="H355" i="1"/>
  <c r="I355" i="1" s="1"/>
  <c r="H78" i="1"/>
  <c r="I78" i="1" s="1"/>
  <c r="H161" i="1"/>
  <c r="H187" i="1"/>
  <c r="I187" i="1" s="1"/>
  <c r="V56" i="5"/>
  <c r="U56" i="5"/>
  <c r="V65" i="5"/>
  <c r="Q65" i="5"/>
  <c r="I65" i="5"/>
  <c r="P65" i="5"/>
  <c r="L65" i="5"/>
  <c r="T65" i="5"/>
  <c r="G65" i="5"/>
  <c r="J65" i="5"/>
  <c r="N65" i="5"/>
  <c r="F65" i="5"/>
  <c r="E65" i="5"/>
  <c r="I31" i="1"/>
  <c r="I28" i="1"/>
  <c r="I433" i="1" l="1"/>
  <c r="P433" i="1"/>
  <c r="I39" i="1"/>
  <c r="P39" i="1"/>
  <c r="P442" i="1"/>
  <c r="I442" i="1"/>
  <c r="P346" i="1"/>
  <c r="I346" i="1"/>
  <c r="I11" i="1"/>
  <c r="C11" i="5" s="1"/>
  <c r="H11" i="5" s="1"/>
  <c r="I385" i="1"/>
  <c r="P385" i="1"/>
  <c r="I32" i="1"/>
  <c r="P459" i="1"/>
  <c r="I459" i="1"/>
  <c r="M65" i="5"/>
  <c r="U65" i="5"/>
  <c r="W65" i="5" s="1"/>
  <c r="H65" i="5"/>
  <c r="I359" i="1"/>
  <c r="C68" i="5" s="1"/>
  <c r="E68" i="5" s="1"/>
  <c r="W68" i="5" s="1"/>
  <c r="R65" i="5"/>
  <c r="S65" i="5"/>
  <c r="I30" i="1"/>
  <c r="O65" i="5"/>
  <c r="I110" i="1"/>
  <c r="P110" i="1"/>
  <c r="I277" i="1"/>
  <c r="P277" i="1"/>
  <c r="I51" i="1"/>
  <c r="P51" i="1"/>
  <c r="I414" i="1"/>
  <c r="P414" i="1"/>
  <c r="I405" i="1"/>
  <c r="I398" i="1" s="1"/>
  <c r="C84" i="5" s="1"/>
  <c r="P405" i="1"/>
  <c r="I440" i="1"/>
  <c r="P440" i="1"/>
  <c r="P427" i="1"/>
  <c r="I427" i="1"/>
  <c r="P281" i="1"/>
  <c r="I281" i="1"/>
  <c r="I113" i="1"/>
  <c r="P113" i="1"/>
  <c r="P300" i="1"/>
  <c r="I300" i="1"/>
  <c r="P197" i="1"/>
  <c r="I197" i="1"/>
  <c r="I195" i="1"/>
  <c r="P195" i="1"/>
  <c r="P147" i="1"/>
  <c r="I147" i="1"/>
  <c r="P89" i="1"/>
  <c r="I89" i="1"/>
  <c r="P324" i="1"/>
  <c r="I324" i="1"/>
  <c r="I408" i="1"/>
  <c r="P408" i="1"/>
  <c r="I447" i="1"/>
  <c r="P447" i="1"/>
  <c r="I441" i="1"/>
  <c r="P441" i="1"/>
  <c r="P457" i="1"/>
  <c r="I457" i="1"/>
  <c r="I379" i="1"/>
  <c r="P379" i="1"/>
  <c r="P407" i="1"/>
  <c r="I407" i="1"/>
  <c r="P233" i="1"/>
  <c r="I233" i="1"/>
  <c r="P185" i="1"/>
  <c r="I185" i="1"/>
  <c r="P393" i="1"/>
  <c r="I393" i="1"/>
  <c r="I418" i="1"/>
  <c r="C90" i="5" s="1"/>
  <c r="L90" i="5" s="1"/>
  <c r="W90" i="5" s="1"/>
  <c r="K78" i="5"/>
  <c r="L78" i="5"/>
  <c r="H78" i="5"/>
  <c r="I78" i="5"/>
  <c r="M78" i="5"/>
  <c r="G78" i="5"/>
  <c r="J78" i="5"/>
  <c r="I392" i="1"/>
  <c r="I389" i="1" s="1"/>
  <c r="C81" i="5" s="1"/>
  <c r="P392" i="1"/>
  <c r="P109" i="1"/>
  <c r="I109" i="1"/>
  <c r="P149" i="1"/>
  <c r="I149" i="1"/>
  <c r="T56" i="5"/>
  <c r="P35" i="1"/>
  <c r="I35" i="1"/>
  <c r="I34" i="1" s="1"/>
  <c r="C17" i="5" s="1"/>
  <c r="F17" i="5" s="1"/>
  <c r="P99" i="1"/>
  <c r="I99" i="1"/>
  <c r="P349" i="1"/>
  <c r="I349" i="1"/>
  <c r="I181" i="1"/>
  <c r="P181" i="1"/>
  <c r="I65" i="1"/>
  <c r="P65" i="1"/>
  <c r="P41" i="1"/>
  <c r="I41" i="1"/>
  <c r="I61" i="1"/>
  <c r="P61" i="1"/>
  <c r="I158" i="1"/>
  <c r="P158" i="1"/>
  <c r="I444" i="1"/>
  <c r="P444" i="1"/>
  <c r="I424" i="1"/>
  <c r="P424" i="1"/>
  <c r="I448" i="1"/>
  <c r="P448" i="1"/>
  <c r="P243" i="1"/>
  <c r="I243" i="1"/>
  <c r="P343" i="1"/>
  <c r="I343" i="1"/>
  <c r="P205" i="1"/>
  <c r="I205" i="1"/>
  <c r="I85" i="1"/>
  <c r="P85" i="1"/>
  <c r="P157" i="1"/>
  <c r="I157" i="1"/>
  <c r="I304" i="1"/>
  <c r="P304" i="1"/>
  <c r="I95" i="1"/>
  <c r="P95" i="1"/>
  <c r="I253" i="1"/>
  <c r="P253" i="1"/>
  <c r="I462" i="1"/>
  <c r="C108" i="5" s="1"/>
  <c r="E108" i="5" s="1"/>
  <c r="W108" i="5" s="1"/>
  <c r="P383" i="1"/>
  <c r="I383" i="1"/>
  <c r="P439" i="1"/>
  <c r="I439" i="1"/>
  <c r="P75" i="1"/>
  <c r="I75" i="1"/>
  <c r="I209" i="1"/>
  <c r="P209" i="1"/>
  <c r="P342" i="1"/>
  <c r="I342" i="1"/>
  <c r="I338" i="1"/>
  <c r="P338" i="1"/>
  <c r="P101" i="1"/>
  <c r="I101" i="1"/>
  <c r="I411" i="1"/>
  <c r="C87" i="5" s="1"/>
  <c r="I396" i="1"/>
  <c r="P396" i="1"/>
  <c r="P436" i="1"/>
  <c r="I436" i="1"/>
  <c r="P77" i="1"/>
  <c r="I77" i="1"/>
  <c r="I71" i="1"/>
  <c r="P71" i="1"/>
  <c r="I257" i="1"/>
  <c r="P257" i="1"/>
  <c r="P143" i="1"/>
  <c r="I143" i="1"/>
  <c r="P161" i="1"/>
  <c r="I161" i="1"/>
  <c r="I86" i="1"/>
  <c r="P86" i="1"/>
  <c r="I206" i="1"/>
  <c r="P206" i="1"/>
  <c r="P133" i="1"/>
  <c r="I133" i="1"/>
  <c r="P219" i="1"/>
  <c r="I219" i="1"/>
  <c r="P291" i="1"/>
  <c r="I291" i="1"/>
  <c r="I331" i="1"/>
  <c r="P331" i="1"/>
  <c r="I432" i="1"/>
  <c r="P432" i="1"/>
  <c r="I435" i="1"/>
  <c r="P435" i="1"/>
  <c r="L105" i="5"/>
  <c r="H105" i="5"/>
  <c r="M105" i="5"/>
  <c r="I105" i="5"/>
  <c r="K105" i="5"/>
  <c r="E105" i="5"/>
  <c r="J105" i="5"/>
  <c r="F105" i="5"/>
  <c r="G105" i="5"/>
  <c r="I458" i="1"/>
  <c r="P458" i="1"/>
  <c r="P334" i="1"/>
  <c r="I334" i="1"/>
  <c r="I123" i="1"/>
  <c r="P123" i="1"/>
  <c r="I171" i="1"/>
  <c r="P171" i="1"/>
  <c r="I267" i="1"/>
  <c r="P267" i="1"/>
  <c r="I333" i="1"/>
  <c r="P333" i="1"/>
  <c r="I348" i="1"/>
  <c r="P348" i="1"/>
  <c r="I353" i="1"/>
  <c r="P353" i="1"/>
  <c r="P191" i="1"/>
  <c r="I191" i="1"/>
  <c r="I229" i="1"/>
  <c r="P229" i="1"/>
  <c r="I426" i="1"/>
  <c r="P426" i="1"/>
  <c r="P437" i="1"/>
  <c r="I437" i="1"/>
  <c r="I431" i="1"/>
  <c r="P431" i="1"/>
  <c r="I380" i="1"/>
  <c r="I368" i="1" s="1"/>
  <c r="P380" i="1"/>
  <c r="P314" i="1"/>
  <c r="I314" i="1"/>
  <c r="I137" i="1"/>
  <c r="P137" i="1"/>
  <c r="W56" i="5"/>
  <c r="T11" i="5"/>
  <c r="N11" i="5"/>
  <c r="I23" i="1"/>
  <c r="C14" i="5" s="1"/>
  <c r="J11" i="5" l="1"/>
  <c r="I11" i="5"/>
  <c r="M11" i="5"/>
  <c r="F11" i="5"/>
  <c r="O11" i="5"/>
  <c r="V11" i="5"/>
  <c r="P11" i="5"/>
  <c r="U11" i="5"/>
  <c r="K11" i="5"/>
  <c r="S11" i="5"/>
  <c r="Q11" i="5"/>
  <c r="E11" i="5"/>
  <c r="L11" i="5"/>
  <c r="I438" i="1"/>
  <c r="C99" i="5" s="1"/>
  <c r="M99" i="5" s="1"/>
  <c r="W99" i="5" s="1"/>
  <c r="I381" i="1"/>
  <c r="C75" i="5" s="1"/>
  <c r="E75" i="5" s="1"/>
  <c r="W75" i="5" s="1"/>
  <c r="G11" i="5"/>
  <c r="R11" i="5"/>
  <c r="I429" i="1"/>
  <c r="C96" i="5" s="1"/>
  <c r="L96" i="5" s="1"/>
  <c r="W96" i="5" s="1"/>
  <c r="I160" i="1"/>
  <c r="C35" i="5" s="1"/>
  <c r="I40" i="1"/>
  <c r="C20" i="5" s="1"/>
  <c r="C72" i="5"/>
  <c r="G81" i="5"/>
  <c r="F81" i="5"/>
  <c r="W81" i="5" s="1"/>
  <c r="E17" i="5"/>
  <c r="W17" i="5" s="1"/>
  <c r="I136" i="1"/>
  <c r="C32" i="5" s="1"/>
  <c r="M87" i="5"/>
  <c r="L87" i="5"/>
  <c r="W87" i="5" s="1"/>
  <c r="I208" i="1"/>
  <c r="C41" i="5" s="1"/>
  <c r="W78" i="5"/>
  <c r="I280" i="1"/>
  <c r="C50" i="5" s="1"/>
  <c r="I84" i="5"/>
  <c r="G84" i="5"/>
  <c r="M84" i="5"/>
  <c r="J84" i="5"/>
  <c r="H84" i="5"/>
  <c r="K84" i="5"/>
  <c r="L84" i="5"/>
  <c r="I184" i="1"/>
  <c r="C38" i="5" s="1"/>
  <c r="I347" i="1"/>
  <c r="C62" i="5" s="1"/>
  <c r="I232" i="1"/>
  <c r="C44" i="5" s="1"/>
  <c r="W105" i="5"/>
  <c r="I88" i="1"/>
  <c r="C26" i="5" s="1"/>
  <c r="I35" i="5"/>
  <c r="I423" i="1"/>
  <c r="C93" i="5" s="1"/>
  <c r="L93" i="5" s="1"/>
  <c r="W93" i="5" s="1"/>
  <c r="I330" i="1"/>
  <c r="C59" i="5" s="1"/>
  <c r="I256" i="1"/>
  <c r="C47" i="5" s="1"/>
  <c r="I303" i="1"/>
  <c r="C53" i="5" s="1"/>
  <c r="I64" i="1"/>
  <c r="C23" i="5" s="1"/>
  <c r="I445" i="1"/>
  <c r="C102" i="5" s="1"/>
  <c r="M102" i="5" s="1"/>
  <c r="W102" i="5" s="1"/>
  <c r="I112" i="1"/>
  <c r="C29" i="5" s="1"/>
  <c r="E14" i="5"/>
  <c r="W14" i="5" s="1"/>
  <c r="W11" i="5" l="1"/>
  <c r="F20" i="5"/>
  <c r="W20" i="5" s="1"/>
  <c r="H20" i="5"/>
  <c r="G20" i="5"/>
  <c r="I20" i="5"/>
  <c r="J35" i="5"/>
  <c r="H35" i="5"/>
  <c r="G35" i="5"/>
  <c r="W35" i="5" s="1"/>
  <c r="I10" i="1"/>
  <c r="G23" i="5"/>
  <c r="I23" i="5"/>
  <c r="H23" i="5"/>
  <c r="F23" i="5"/>
  <c r="T53" i="5"/>
  <c r="J53" i="5"/>
  <c r="U53" i="5"/>
  <c r="Q53" i="5"/>
  <c r="V53" i="5"/>
  <c r="R53" i="5"/>
  <c r="P53" i="5"/>
  <c r="N53" i="5"/>
  <c r="I53" i="5"/>
  <c r="S53" i="5"/>
  <c r="O53" i="5"/>
  <c r="K53" i="5"/>
  <c r="L53" i="5"/>
  <c r="M53" i="5"/>
  <c r="H53" i="5"/>
  <c r="N44" i="5"/>
  <c r="L44" i="5"/>
  <c r="M44" i="5"/>
  <c r="O44" i="5"/>
  <c r="I32" i="5"/>
  <c r="H32" i="5"/>
  <c r="J32" i="5"/>
  <c r="K32" i="5"/>
  <c r="S47" i="5"/>
  <c r="Q47" i="5"/>
  <c r="P47" i="5"/>
  <c r="R47" i="5"/>
  <c r="R109" i="5" s="1"/>
  <c r="U62" i="5"/>
  <c r="V62" i="5"/>
  <c r="S62" i="5"/>
  <c r="W84" i="5"/>
  <c r="J59" i="5"/>
  <c r="I59" i="5"/>
  <c r="K59" i="5"/>
  <c r="V59" i="5"/>
  <c r="H59" i="5"/>
  <c r="M59" i="5"/>
  <c r="P59" i="5"/>
  <c r="L59" i="5"/>
  <c r="N59" i="5"/>
  <c r="Q59" i="5"/>
  <c r="O59" i="5"/>
  <c r="U59" i="5"/>
  <c r="T59" i="5"/>
  <c r="S59" i="5"/>
  <c r="R59" i="5"/>
  <c r="J38" i="5"/>
  <c r="I38" i="5"/>
  <c r="K38" i="5"/>
  <c r="C109" i="5"/>
  <c r="Q50" i="5"/>
  <c r="R50" i="5"/>
  <c r="P50" i="5"/>
  <c r="S50" i="5"/>
  <c r="I367" i="1"/>
  <c r="I29" i="5"/>
  <c r="G29" i="5"/>
  <c r="J29" i="5"/>
  <c r="H29" i="5"/>
  <c r="I26" i="5"/>
  <c r="H26" i="5"/>
  <c r="J26" i="5"/>
  <c r="G26" i="5"/>
  <c r="N41" i="5"/>
  <c r="L41" i="5"/>
  <c r="O41" i="5"/>
  <c r="M41" i="5"/>
  <c r="M72" i="5"/>
  <c r="L72" i="5"/>
  <c r="J72" i="5"/>
  <c r="K72" i="5"/>
  <c r="E72" i="5"/>
  <c r="F72" i="5"/>
  <c r="H72" i="5"/>
  <c r="G72" i="5"/>
  <c r="I72" i="5"/>
  <c r="E109" i="5"/>
  <c r="E111" i="5" s="1"/>
  <c r="T110" i="5" l="1"/>
  <c r="M109" i="5"/>
  <c r="M110" i="5" s="1"/>
  <c r="T109" i="5"/>
  <c r="T111" i="5" s="1"/>
  <c r="W38" i="5"/>
  <c r="I9" i="1"/>
  <c r="J109" i="5"/>
  <c r="J111" i="5" s="1"/>
  <c r="W62" i="5"/>
  <c r="C37" i="5"/>
  <c r="R110" i="5"/>
  <c r="R111" i="5"/>
  <c r="U109" i="5"/>
  <c r="P109" i="5"/>
  <c r="W47" i="5"/>
  <c r="C43" i="5"/>
  <c r="Q109" i="5"/>
  <c r="S109" i="5"/>
  <c r="W44" i="5"/>
  <c r="C52" i="5"/>
  <c r="O109" i="5"/>
  <c r="C101" i="5"/>
  <c r="W23" i="5"/>
  <c r="F109" i="5"/>
  <c r="W41" i="5"/>
  <c r="L109" i="5"/>
  <c r="H109" i="5"/>
  <c r="C95" i="5"/>
  <c r="C92" i="5"/>
  <c r="C86" i="5"/>
  <c r="C89" i="5"/>
  <c r="C58" i="5"/>
  <c r="C46" i="5"/>
  <c r="C107" i="5"/>
  <c r="C40" i="5"/>
  <c r="C71" i="5"/>
  <c r="C64" i="5"/>
  <c r="C83" i="5"/>
  <c r="C28" i="5"/>
  <c r="C13" i="5"/>
  <c r="C104" i="5"/>
  <c r="C74" i="5"/>
  <c r="C80" i="5"/>
  <c r="C10" i="5"/>
  <c r="C49" i="5"/>
  <c r="C67" i="5"/>
  <c r="C98" i="5"/>
  <c r="C16" i="5"/>
  <c r="C19" i="5"/>
  <c r="C55" i="5"/>
  <c r="C77" i="5"/>
  <c r="C34" i="5"/>
  <c r="C25" i="5"/>
  <c r="C22" i="5"/>
  <c r="C31" i="5"/>
  <c r="K109" i="5"/>
  <c r="E110" i="5"/>
  <c r="E113" i="5" s="1"/>
  <c r="W72" i="5"/>
  <c r="N109" i="5"/>
  <c r="W50" i="5"/>
  <c r="I109" i="5"/>
  <c r="W29" i="5"/>
  <c r="W53" i="5"/>
  <c r="W26" i="5"/>
  <c r="C61" i="5"/>
  <c r="W59" i="5"/>
  <c r="W32" i="5"/>
  <c r="V109" i="5"/>
  <c r="G109" i="5"/>
  <c r="E112" i="5"/>
  <c r="M111" i="5" l="1"/>
  <c r="J110" i="5"/>
  <c r="W109" i="5"/>
  <c r="Q110" i="5"/>
  <c r="Q111" i="5"/>
  <c r="F110" i="5"/>
  <c r="F113" i="5" s="1"/>
  <c r="F111" i="5"/>
  <c r="F112" i="5" s="1"/>
  <c r="G111" i="5"/>
  <c r="G110" i="5"/>
  <c r="P110" i="5"/>
  <c r="P111" i="5"/>
  <c r="U110" i="5"/>
  <c r="U111" i="5"/>
  <c r="V110" i="5"/>
  <c r="V111" i="5"/>
  <c r="H111" i="5"/>
  <c r="H110" i="5"/>
  <c r="K110" i="5"/>
  <c r="K111" i="5"/>
  <c r="I111" i="5"/>
  <c r="I110" i="5"/>
  <c r="N110" i="5"/>
  <c r="N111" i="5"/>
  <c r="L111" i="5"/>
  <c r="L110" i="5"/>
  <c r="O110" i="5"/>
  <c r="O111" i="5"/>
  <c r="S110" i="5"/>
  <c r="S111" i="5"/>
  <c r="G112" i="5" l="1"/>
  <c r="H112" i="5" s="1"/>
  <c r="I112" i="5" s="1"/>
  <c r="J112" i="5" s="1"/>
  <c r="K112" i="5" s="1"/>
  <c r="L112" i="5" s="1"/>
  <c r="M112" i="5" s="1"/>
  <c r="N112" i="5" s="1"/>
  <c r="O112" i="5" s="1"/>
  <c r="P112" i="5" s="1"/>
  <c r="Q112" i="5" s="1"/>
  <c r="R112" i="5" s="1"/>
  <c r="S112" i="5" s="1"/>
  <c r="T112" i="5" s="1"/>
  <c r="U112" i="5" s="1"/>
  <c r="V112" i="5" s="1"/>
  <c r="W112" i="5" s="1"/>
  <c r="W111" i="5"/>
  <c r="G113" i="5"/>
  <c r="H113" i="5" s="1"/>
  <c r="I113" i="5" s="1"/>
  <c r="J113" i="5" s="1"/>
  <c r="K113" i="5" s="1"/>
  <c r="L113" i="5" s="1"/>
  <c r="M113" i="5" s="1"/>
  <c r="N113" i="5" s="1"/>
  <c r="O113" i="5" s="1"/>
  <c r="P113" i="5" s="1"/>
  <c r="Q113" i="5" s="1"/>
  <c r="R113" i="5" s="1"/>
  <c r="S113" i="5" s="1"/>
  <c r="T113" i="5" s="1"/>
  <c r="U113" i="5" s="1"/>
  <c r="V113" i="5" s="1"/>
  <c r="W110" i="5"/>
  <c r="W113" i="5" l="1"/>
</calcChain>
</file>

<file path=xl/sharedStrings.xml><?xml version="1.0" encoding="utf-8"?>
<sst xmlns="http://schemas.openxmlformats.org/spreadsheetml/2006/main" count="2640" uniqueCount="745">
  <si>
    <t>SERVIÇOS PRELIMINARES</t>
  </si>
  <si>
    <t>SINAPI</t>
  </si>
  <si>
    <t>Composição</t>
  </si>
  <si>
    <t>Cotação</t>
  </si>
  <si>
    <t>SINAPI-I</t>
  </si>
  <si>
    <t>COMP 03</t>
  </si>
  <si>
    <t>COMP 04</t>
  </si>
  <si>
    <t>COMP 08</t>
  </si>
  <si>
    <t>COMPOSIÇÃO</t>
  </si>
  <si>
    <t>SETOP</t>
  </si>
  <si>
    <t>CO-27367</t>
  </si>
  <si>
    <t>CO-27427</t>
  </si>
  <si>
    <t>CO-27426</t>
  </si>
  <si>
    <t>CO-27424</t>
  </si>
  <si>
    <t>CO-27425</t>
  </si>
  <si>
    <t>CO-27389</t>
  </si>
  <si>
    <t>BDI ONERADO:</t>
  </si>
  <si>
    <t>BDI DIFERENCIADO:</t>
  </si>
  <si>
    <t>DESCRIÇÃO</t>
  </si>
  <si>
    <t>ITEM</t>
  </si>
  <si>
    <t>QUANT.</t>
  </si>
  <si>
    <t>PREÇO UNITÁRIO SEM BDI</t>
  </si>
  <si>
    <t>UN.</t>
  </si>
  <si>
    <t>PREÇO 
UNITÁRIO 
COM BDI</t>
  </si>
  <si>
    <t>PREÇO
TOTAL 
COM BDI</t>
  </si>
  <si>
    <t>M2</t>
  </si>
  <si>
    <t>BDI 1</t>
  </si>
  <si>
    <t>UNID.</t>
  </si>
  <si>
    <t>TAPUME COM TELHA METÁLICA. AF_03/2024</t>
  </si>
  <si>
    <t>M3</t>
  </si>
  <si>
    <t>M3XKM</t>
  </si>
  <si>
    <t>BDI 2</t>
  </si>
  <si>
    <t>MES</t>
  </si>
  <si>
    <t>UN</t>
  </si>
  <si>
    <t>UNID</t>
  </si>
  <si>
    <t>KG</t>
  </si>
  <si>
    <t>ARMAÇÃO DE CORTINA DE CONTENÇÃO EM CONCRETO ARMADO, COM AÇO CA-50 DE 16 MM - MONTAGEM. AF_07/2019</t>
  </si>
  <si>
    <t>M</t>
  </si>
  <si>
    <t>LOCAÇÃO DE PONTO PARA REFERÊNCIA TOPOGRÁFICA (99058)</t>
  </si>
  <si>
    <t>PLANTIO DE GRAMA BATATAIS EM PLACAS. AF_05/2018</t>
  </si>
  <si>
    <t>LOCAÇÃO DE REDE DE ÁGUA OU ESGOTO. AF_03/2024</t>
  </si>
  <si>
    <t>PROJETO EXECUTIVO DE ESTRUTURA DE CONCRETO</t>
  </si>
  <si>
    <t>PR A1</t>
  </si>
  <si>
    <t>PROJETO EXECUTIVO DE DRENAGEM PLUVIAL</t>
  </si>
  <si>
    <t>PROJETO EXECUTIVO DE TERRAPLENAGEM - PLANTA</t>
  </si>
  <si>
    <t>PROJETO EXECUTIVO DE TERRAPLENAGEM - SEÇÕES</t>
  </si>
  <si>
    <t>CO-27482</t>
  </si>
  <si>
    <t>ARMAÇÃO DE CORTINA DE CONTENÇÃO EM CONCRETO ARMADO, COM AÇO CA-50 DE 10 MM - MONTAGEM. AF_07/2019</t>
  </si>
  <si>
    <t>m</t>
  </si>
  <si>
    <t>INSTALAÇÃO E DESINSTALAÇÃO MECANIZADA DE CONTÊINER OU MÓDULO HABITÁVEL DE USOS DIVERSOS. AF_03/2024</t>
  </si>
  <si>
    <t>LEVANTAMENTO PLANIALTIMÉTRICO E CADASTRAL -TERRENO DE 10.001 A 50.000 M2</t>
  </si>
  <si>
    <t>BDI</t>
  </si>
  <si>
    <t>OBRA:</t>
  </si>
  <si>
    <t>PREFEITURA DE JUIZ DE FORA</t>
  </si>
  <si>
    <t>SECRETARIA DE OBRAS</t>
  </si>
  <si>
    <t>SUBSECRETARIA DE GESTÃO DE OBRAS PÚBLICAS</t>
  </si>
  <si>
    <t>A</t>
  </si>
  <si>
    <t>A - 1.1.</t>
  </si>
  <si>
    <t>A - 1.2.</t>
  </si>
  <si>
    <t>A - 1.3.</t>
  </si>
  <si>
    <t>A - 1.4.</t>
  </si>
  <si>
    <t>A - 1.4.1.</t>
  </si>
  <si>
    <t>A - 1.4.2.</t>
  </si>
  <si>
    <t>A - 1.4.3.</t>
  </si>
  <si>
    <t>A - 1.4.4.</t>
  </si>
  <si>
    <t>A - 1.4.5.</t>
  </si>
  <si>
    <t>A - 1.5.</t>
  </si>
  <si>
    <t>A - 1.5.1.</t>
  </si>
  <si>
    <t>A - 1.5.2.</t>
  </si>
  <si>
    <t>A - 1.6.</t>
  </si>
  <si>
    <t>A - 1.6.1.</t>
  </si>
  <si>
    <t>A - 1.6.2.</t>
  </si>
  <si>
    <t>A - 1.6.3.</t>
  </si>
  <si>
    <t>A - 1.7.</t>
  </si>
  <si>
    <t>A - 1.8.</t>
  </si>
  <si>
    <r>
      <rPr>
        <b/>
        <sz val="9"/>
        <color theme="1"/>
        <rFont val="Calibri"/>
        <family val="2"/>
        <scheme val="minor"/>
      </rPr>
      <t>REF. ONERADA:</t>
    </r>
    <r>
      <rPr>
        <b/>
        <sz val="11"/>
        <color theme="1"/>
        <rFont val="Calibri"/>
        <family val="2"/>
        <scheme val="minor"/>
      </rPr>
      <t xml:space="preserve">
</t>
    </r>
    <r>
      <rPr>
        <sz val="8"/>
        <color theme="1"/>
        <rFont val="Calibri"/>
        <family val="2"/>
        <scheme val="minor"/>
      </rPr>
      <t>SINAPI 04/2024
SICRO/SETOP 01/2024
SUDECAP 01/2024</t>
    </r>
  </si>
  <si>
    <t>PLANILHA ORÇAMENTÁRIA REFERENCIAL</t>
  </si>
  <si>
    <t>COMPOSIÇÃO DA PARCELA DE BDI (BONIFICAÇÃO E DESPESAS INDIRETAS)</t>
  </si>
  <si>
    <t>ITENS RELATIVOS À ADMINISTRAÇÃO DA OBRA</t>
  </si>
  <si>
    <t xml:space="preserve">% </t>
  </si>
  <si>
    <t>A - Administração Central</t>
  </si>
  <si>
    <t>LUCRO</t>
  </si>
  <si>
    <t>TRIBUTOS</t>
  </si>
  <si>
    <t>F - PIS</t>
  </si>
  <si>
    <t>G - COFINS</t>
  </si>
  <si>
    <t>I - CONTRIBUIÇÃO PREVIDENCIÁRIA SOBRE A RENDA BRUTA</t>
  </si>
  <si>
    <t>Assim, com base na fórmula proposta pelo acordão TCU nº 2622/2013, temos:</t>
  </si>
  <si>
    <t>-</t>
  </si>
  <si>
    <t>BDI ONERADO REFERENCIAL</t>
  </si>
  <si>
    <t>BDI DIFERENCIADO REFERENCIAL</t>
  </si>
  <si>
    <t>B - Despesas Financeiras</t>
  </si>
  <si>
    <t>H - ISSQN</t>
  </si>
  <si>
    <t>C - Risco</t>
  </si>
  <si>
    <t>D - Seguro e Garantia</t>
  </si>
  <si>
    <t>E - Lucro</t>
  </si>
  <si>
    <t>BDI ONERADO (%)</t>
  </si>
  <si>
    <t>LIGAÇÃO PROVISÓRIA C/ ENTRADA DE ENERGIA AÉREA, PADRÃO CEMIG, CARGA INSTALADA DE 15,1KVA ATÉ 30KVA, TRIFÁSICO, COM SAÍDA SUBTERRÂNEA, INCLUSIVE POSTE, CAIXA P/ MEDIDOR, DISJUNTOR, BARRAMENTO, ATERRAMENTO E ACESSÓRIOS (ED-50151)</t>
  </si>
  <si>
    <t>LIGAÇÃO DE ÁGUA PROVISÓRIA P/ CANTEIRO, INCLUSIVE HIDRÔMETRO E CAVALETE P/ MEDIÇÃO DE ÁGUA - ENTRADA PRINCIPAL, EM AÇO GALV. DN 20MM (1/2") - PADRÃO CONCESSIONÁRIA (ED-50150)</t>
  </si>
  <si>
    <t>DEMOLIÇÃO E REMOÇÃO</t>
  </si>
  <si>
    <t>CORTE RASO E RECORTE DE ÁRVORE COM DIÂMETRO DE TRONCO MAIOR OU IGUAL A 0,20 M E MENOR QUE 0,40 M. AF_03/2024</t>
  </si>
  <si>
    <t>DEMOLIÇÃO PARCIAL DE PAVIMENTO ASFÁLTICO, DE FORMA MECANIZADA, SEM REAPROVEITAMENTO. AF_09/2023</t>
  </si>
  <si>
    <t>DEMOLIÇÃO DE PILARES E VIGAS EM CONCRETO ARMADO, DE FORMA MECANIZADA COM MARTELETE, SEM REAPROVEITAMENTO. AF_09/2023</t>
  </si>
  <si>
    <t>DEMOLIÇÃO DE LAJES, EM CONCRETO ARMADO, DE FORMA MECANIZADA COM MARTELETE, SEM REAPROVEITAMENTO. AF_09/2023</t>
  </si>
  <si>
    <t>REMOÇAO DE GUIAS PRÉ-FABRICADAS DE CONCRETO, DE FORMA MECANIZADA, COM REAPROVEITAMENTO. AF_09/2023</t>
  </si>
  <si>
    <t>CARGA, MANOBRA E DESCARGA DE ENTULHO EM CAMINHÃO BASCULANTE 10 M³ - CARGA COM ESCAVADEIRA HIDRÁULICA (CAÇAMBA DE 0,80 M³ / 111 HP) E DESCARGA LIVRE (UNIDADE: M3). AF_07/2020</t>
  </si>
  <si>
    <t>TRANSPORTE COM CAMINHÃO BASCULANTE DE 10 M³, EM VIA URBANA PAVIMENTADA, DMT ATÉ 30 KM (UNIDADE: M3XKM). AF_07/2020</t>
  </si>
  <si>
    <t>TERRAPLANAGEM E MOVIMENTO DE TERRA</t>
  </si>
  <si>
    <t>TRANSPORTE COM CAMINHÃO BASCULANTE DE 14 M³, EM VIA URBANA PAVIMENTADA, DMT ATÉ 30 KM (UNIDADE: M3XKM). AF_07/2020</t>
  </si>
  <si>
    <t>CORTINA ATIRANTADA 5XVARX0,25 M (M1)</t>
  </si>
  <si>
    <t>CONCRETAGEM DE CORTINA DE CONTENÇÃO, FCK= 25 MPA, ATRAVÉS DE BOMBA. LANÇAMENTO, ADENSAMENTO E ACABAMENTO. AF_07/2019.</t>
  </si>
  <si>
    <t>FABRICAÇÃO, MONTAGEM E DESMONTAGEM DE FÔRMA PARA CORTINA DE CONTENÇÃO, EM CHAPA DE MADEIRA COMPENSADA PLASTIFICADA, E = 18 MM, 3 UTILIZAÇÕES, P/ FACE EXTERNA DA CORTINA (100341)</t>
  </si>
  <si>
    <t>Tirante permanente protendido de aço D = 32 mm, tensão de escoamento = 950 MPa e tensão de ruptura = 1.050 MPa - exceto perfuração</t>
  </si>
  <si>
    <t>Pintura eletrostática com tinta em pó à base de resina epóxi - E = 200 µm</t>
  </si>
  <si>
    <t>ENCHIMENTO DE AREIA PARA DRENO, LANÇAMENTO MECANIZADO. AF_07/2021</t>
  </si>
  <si>
    <t>Dreno sub-horizontal - DSH 01 - material de 1ª categoria</t>
  </si>
  <si>
    <t>Tubo de PVC para dreno tipo barbacã - D = 50 mm - fornecimento e instalação</t>
  </si>
  <si>
    <t>ENSAIO DE RESISTENCIA A COMPRESSAO SIMPLES - CONCRETO</t>
  </si>
  <si>
    <t>ESCARIFICAÇÃO MANUAL EM PEÇA DE CONCRETO , COM PROFUNDIDADE MÁXIMA DE ATÉ 3CM, INCLUSIVE LIMPEZA DA SEÇÃO ESCARIFICADA, TRANSPORTE E RETIRADA DO MATERIAL DEMOLIDO, EXCLUSIVE RECOMPOSIÇÃO EM ARGAMASSA OU CONCRETO (ED-49660)</t>
  </si>
  <si>
    <t>FABRICAÇÃO, MONTAGEM E DESMONTAGEM DE FÔRMA PARA CORTINA DE CONTENÇÃO, EM CHAPA DE MADEIRA COMPENSADA PLASTIFICADA, E = 18 MM, 1 UTILIZAÇÃO, P/ FACE INTERNA DA CORTINA COM O DRENO VERTICAL (FORMA PERDIDA) (100341)</t>
  </si>
  <si>
    <t>PERFURAÇÃO P/ TIRANTES EM MATERIAL DE 3ª CAT. COM Ø DE ATÉ 120 MM, INCLUSIVE: CAMINHÃO PIPA 6.000 L / TARIFA FORN. DE ÁGUA / BOMBA CENTRÍFUGA / SERVIÇOS TÉCNICOS ESPECIALIZADOS P/ ACOMPANHAMENTO DA EXECUÇÃO (SICRO 5605940 (M1869 / M1875 / M1874 / E9798) / SINAPI 93956) &gt; (ADOTADA: 10% DA QUANT. TOTAL)</t>
  </si>
  <si>
    <t>CORTINA ATIRANTADA 5XVARX0,25 M (M2)</t>
  </si>
  <si>
    <t>ESTACA ESCAVADA MECANICAMENTE, SEM FLUIDO ESTABILIZANTE, COM 25CM DE DIÂMETRO, CONCRETO LANÇADO MANUALMENTE, AÇO CA-50 Ø5MM E 16MM, CONFORME PROJETO (EXCLUSIVE MOB./DESMOBILIZAÇÃO) (100899: COEF. CONVERTIDO P/ UNID.)</t>
  </si>
  <si>
    <t>ARMAÇÃO DE PUNÇÃO PARA CORTINA DE CONTENÇÃO EM CONCRETO ARMADO, COM AÇO CA-25 DE 6.3 MM E CHAPAS DE AÇO, CONFORME PROJETO</t>
  </si>
  <si>
    <t>EXECUÇÃO DE PERFURAÇÃO PARA TIRANTE, COMPRIMENTO MAIOR OU IGUAL A 14 M E MENOR QUE 22 M, COM DIÂMETRO DE FURO DE 150 MM EXECUTADO COM HASTE E TUBOS DE REVESTIMENTO UTILIZANDO PERFURATRIZ SOBRE ESTEIRA. AF_11/2023</t>
  </si>
  <si>
    <t>GEOTÊXTIL NÃO TECIDO 100% POLIÉSTER, RESISTÊNCIA A TRAÇÃO DE 14 KN/M (RT - 14), INSTALADO EM DRENO - FORNECIMENTO E INSTALAÇÃO. AF_07/2021</t>
  </si>
  <si>
    <t>CORTINA ATIRANTADA 5XVARX0,25 M (M3)</t>
  </si>
  <si>
    <t>MOBILIZAÇÃO E DESMOBILIZAÇÃO DE EQUIPAMENTO PARA ESTACA TIPO HÉLICE CONTÍNUA  (CUSTO FIXO), INCLUSIVE CARGA E DESGARGA, EXCLUSIVE TRANSPORTE EM QUILÔMETRO RODADO (CUSTO VARIÁVEL)</t>
  </si>
  <si>
    <t>CORTINA ATIRANTADA 5XVARX0,25 M (M4)</t>
  </si>
  <si>
    <t>CORTINA ATIRANTADA 5XVARX0,25 M (M5)</t>
  </si>
  <si>
    <t>CORTINA ATIRANTADA 10XVARX0,25 M (M6)</t>
  </si>
  <si>
    <t>CORTINA ATIRANTADA 5XVARX0,25 M (M7)</t>
  </si>
  <si>
    <t>CORTINA ATIRANTADA 10XVARX0,25 M (M8)</t>
  </si>
  <si>
    <t>CORTINA ATIRANTADA 10XVARX0,25 M (M9)</t>
  </si>
  <si>
    <t>CORTINA ATIRANTADA 10XVARX0,25 M (M10)</t>
  </si>
  <si>
    <t>CORTINA ATIRANTADA 10X5X0,25 M (M11)</t>
  </si>
  <si>
    <t>CORTINA ATIRANTADA 10X5X0,25 M ( M12, M13, M14, M15 E M16)</t>
  </si>
  <si>
    <t>OBRAS DE PROTEÇÃO SUPERFICIAL: VEGETAL / IMPERMEABILIZAÇÃO</t>
  </si>
  <si>
    <t>APLICAÇÃO DE ADUBO EM SOLO. AF_05/2018</t>
  </si>
  <si>
    <t>OBRAS DE DRENAGEM: SUPERFICIAL / PROFUNDA</t>
  </si>
  <si>
    <t>REATERRO MANUAL DE VALAS, COM COMPACTADOR DE SOLOS DE PERCUSSÃO. AF_08/2023</t>
  </si>
  <si>
    <t>LASTRO DE CONCRETO MAGRO, APLICADO EM PISOS, LAJES SOBRE SOLO OU RADIERS. AF_01/2024</t>
  </si>
  <si>
    <t>CAIXA ENTERRADA HIDRÁULICA RETANGULAR EM ALVENARIA COM TIJOLOS CERÂMICOS MACIÇOS, DIMENSÕES INTERNAS: 0,8X0,8X1,0 M PARA REDE DE DRENAGEM (99255)</t>
  </si>
  <si>
    <t>ESCADA HIDRÁULICA, LARGURA ATÉ 1M, TIPO DESCIDA D'ÁGUA DE CORTE OU ATERRO EM DEGRAUS (DCD 02, 04 E DAD 02), EM CONCRETO USINADO, FCK = 20 MPA, LANÇADO COM BOMBA, INCLUINDO ARMAÇÃO, MATERIAIS E FÔRMAS (3 UTILIZAÇÕES). AF_08/2022</t>
  </si>
  <si>
    <t>TUBO DE CONCRETO PARA REDES COLETORAS DE ÁGUAS PLUVIAIS, DIÂMETRO DE 400 MM, JUNTA RÍGIDA, INSTALADO EM LOCAL COM BAIXO NÍVEL DE INTERFERÊNCIAS - FORNECIMENTO E ASSENTAMENTO. AF_03/2024</t>
  </si>
  <si>
    <t>ESCAVAÇÃO MECANIZADA DE VALA COM PROF. MAIOR QUE 1,5 M ATÉ 3,0 M (MÉDIA MONTANTE E JUSANTE/UMA COMPOSIÇÃO POR TRECHO), RETROESCAV. (0,26 M3), LARGURA DE 0,8 M A 1,5 M, EM SOLO DE 1A CATEGORIA, EM LOCAIS COM ALTO NÍVEL DE INTERFERÊNCIA. AF_02/2021</t>
  </si>
  <si>
    <t>PAVIMENTAÇÃO</t>
  </si>
  <si>
    <t>EXECUÇÃO DE PAVIMENTO COM APLICAÇÃO DE CONCRETO ASFÁLTICO, CAMADA DE BINDER - EXCLUSIVE CARGA E TRANSPORTE. AF_11/2019</t>
  </si>
  <si>
    <t>EXECUÇÃO DE PAVIMENTO COM APLICAÇÃO DE CONCRETO ASFÁLTICO, CAMADA DE ROLAMENTO - EXCLUSIVE CARGA E TRANSPORTE. AF_11/2019</t>
  </si>
  <si>
    <t>Imprimação com emulsão asfáltica</t>
  </si>
  <si>
    <t>Pintura de ligação</t>
  </si>
  <si>
    <t>EXECUÇÃO DE PASSEIO (CALÇADA) OU PISO DE CONCRETO COM CONCRETO MOLDADO IN LOCO, USINADO, ACABAMENTO CONVENCIONAL, ESPESSURA 8 CM, ARMADO. AF_08/2022</t>
  </si>
  <si>
    <t>ACOMPANHAMENTO E CONTROLE DA OBRA</t>
  </si>
  <si>
    <t>PROJETOS PARA CONTRATAÇÃO INTEGRADA/SEMI-INTEGRADA</t>
  </si>
  <si>
    <t>COMP 93584</t>
  </si>
  <si>
    <t>COMP ED-50151</t>
  </si>
  <si>
    <t>COMP ED-50150</t>
  </si>
  <si>
    <t>CCU-06</t>
  </si>
  <si>
    <t>ED-19753</t>
  </si>
  <si>
    <t>CCU-02</t>
  </si>
  <si>
    <t>CCU-03</t>
  </si>
  <si>
    <t>CCU-04</t>
  </si>
  <si>
    <t>CCU-10</t>
  </si>
  <si>
    <t>ED-49546</t>
  </si>
  <si>
    <t>COMP 99058</t>
  </si>
  <si>
    <t>COMP ED-49660</t>
  </si>
  <si>
    <t>ED-19754</t>
  </si>
  <si>
    <t>CCU-11</t>
  </si>
  <si>
    <t>COMP 01</t>
  </si>
  <si>
    <t>CCU-09</t>
  </si>
  <si>
    <t>COMP ED-32103</t>
  </si>
  <si>
    <t>CCU-01</t>
  </si>
  <si>
    <t>SICROO</t>
  </si>
  <si>
    <t>un</t>
  </si>
  <si>
    <t>m²</t>
  </si>
  <si>
    <t>U</t>
  </si>
  <si>
    <t>km</t>
  </si>
  <si>
    <t>m³</t>
  </si>
  <si>
    <t>A - 1.1.1.</t>
  </si>
  <si>
    <t>A - 1.1.2.</t>
  </si>
  <si>
    <t>A - 1.1.3.</t>
  </si>
  <si>
    <t>A - 1.1.4.</t>
  </si>
  <si>
    <t>A - 1.1.5.</t>
  </si>
  <si>
    <t>A - 1.1.6.</t>
  </si>
  <si>
    <t>A - 1.1.7.</t>
  </si>
  <si>
    <t>A - 1.1.8.</t>
  </si>
  <si>
    <t>A - 1.1.9.</t>
  </si>
  <si>
    <t>A - 1.1.10.</t>
  </si>
  <si>
    <t>A - 1.1.11.</t>
  </si>
  <si>
    <t>A - 1.2.1.</t>
  </si>
  <si>
    <t>A - 1.2.2.</t>
  </si>
  <si>
    <t>A - 1.2.3.</t>
  </si>
  <si>
    <t>A - 1.2.4.</t>
  </si>
  <si>
    <t>A - 1.2.5.</t>
  </si>
  <si>
    <t>A - 1.2.6.</t>
  </si>
  <si>
    <t>A - 1.2.7.</t>
  </si>
  <si>
    <t>A - 1.2.8.</t>
  </si>
  <si>
    <t>A - 1.2.9.</t>
  </si>
  <si>
    <t>A - 1.5.3.</t>
  </si>
  <si>
    <t>A - 1.5.4.</t>
  </si>
  <si>
    <t>A - 1.5.5.</t>
  </si>
  <si>
    <t>A - 1.5.6.</t>
  </si>
  <si>
    <t>A - 1.5.7.</t>
  </si>
  <si>
    <t>A - 1.5.8.</t>
  </si>
  <si>
    <t>A - 1.5.9.</t>
  </si>
  <si>
    <t>A - 1.5.10.</t>
  </si>
  <si>
    <t>A - 1.5.11.</t>
  </si>
  <si>
    <t>A - 1.5.12.</t>
  </si>
  <si>
    <t>A - 1.5.13.</t>
  </si>
  <si>
    <t>A - 1.5.14.</t>
  </si>
  <si>
    <t>A - 1.5.15.</t>
  </si>
  <si>
    <t>A - 1.5.16.</t>
  </si>
  <si>
    <t>A - 1.5.17.</t>
  </si>
  <si>
    <t>A - 1.5.18.</t>
  </si>
  <si>
    <t>A - 1.5.19.</t>
  </si>
  <si>
    <t>A - 1.5.20.</t>
  </si>
  <si>
    <t>A - 1.5.21.</t>
  </si>
  <si>
    <t>A - 1.5.22.</t>
  </si>
  <si>
    <t>A - 1.5.23.</t>
  </si>
  <si>
    <t>A - 1.6.4.</t>
  </si>
  <si>
    <t>A - 1.6.5.</t>
  </si>
  <si>
    <t>A - 1.6.6.</t>
  </si>
  <si>
    <t>A - 1.6.7.</t>
  </si>
  <si>
    <t>A - 1.6.8.</t>
  </si>
  <si>
    <t>A - 1.6.9.</t>
  </si>
  <si>
    <t>A - 1.6.10.</t>
  </si>
  <si>
    <t>A - 1.6.11.</t>
  </si>
  <si>
    <t>A - 1.6.12.</t>
  </si>
  <si>
    <t>A - 1.6.13.</t>
  </si>
  <si>
    <t>A - 1.6.14.</t>
  </si>
  <si>
    <t>A - 1.6.15.</t>
  </si>
  <si>
    <t>A - 1.6.16.</t>
  </si>
  <si>
    <t>A - 1.6.17.</t>
  </si>
  <si>
    <t>A - 1.6.18.</t>
  </si>
  <si>
    <t>A - 1.6.19.</t>
  </si>
  <si>
    <t>A - 1.6.20.</t>
  </si>
  <si>
    <t>A - 1.6.21.</t>
  </si>
  <si>
    <t>A - 1.6.22.</t>
  </si>
  <si>
    <t>A - 1.6.23.</t>
  </si>
  <si>
    <t>A - 1.7.1.</t>
  </si>
  <si>
    <t>A - 1.7.2.</t>
  </si>
  <si>
    <t>A - 1.7.3.</t>
  </si>
  <si>
    <t>A - 1.7.4.</t>
  </si>
  <si>
    <t>A - 1.7.5.</t>
  </si>
  <si>
    <t>A - 1.7.6.</t>
  </si>
  <si>
    <t>A - 1.7.7.</t>
  </si>
  <si>
    <t>A - 1.7.8.</t>
  </si>
  <si>
    <t>A - 1.7.9.</t>
  </si>
  <si>
    <t>A - 1.7.10.</t>
  </si>
  <si>
    <t>A - 1.7.11.</t>
  </si>
  <si>
    <t>A - 1.7.12.</t>
  </si>
  <si>
    <t>A - 1.7.13.</t>
  </si>
  <si>
    <t>A - 1.7.14.</t>
  </si>
  <si>
    <t>A - 1.7.15.</t>
  </si>
  <si>
    <t>A - 1.7.16.</t>
  </si>
  <si>
    <t>A - 1.7.17.</t>
  </si>
  <si>
    <t>A - 1.7.18.</t>
  </si>
  <si>
    <t>A - 1.7.19.</t>
  </si>
  <si>
    <t>A - 1.7.20.</t>
  </si>
  <si>
    <t>A - 1.7.21.</t>
  </si>
  <si>
    <t>A - 1.7.22.</t>
  </si>
  <si>
    <t>A - 1.7.23.</t>
  </si>
  <si>
    <t>A - 1.8.1.</t>
  </si>
  <si>
    <t>A - 1.8.2.</t>
  </si>
  <si>
    <t>A - 1.8.3.</t>
  </si>
  <si>
    <t>A - 1.8.4.</t>
  </si>
  <si>
    <t>A - 1.8.5.</t>
  </si>
  <si>
    <t>A - 1.8.6.</t>
  </si>
  <si>
    <t>A - 1.8.7.</t>
  </si>
  <si>
    <t>A - 1.8.8.</t>
  </si>
  <si>
    <t>A - 1.8.9.</t>
  </si>
  <si>
    <t>A - 1.8.10.</t>
  </si>
  <si>
    <t>A - 1.8.11.</t>
  </si>
  <si>
    <t>A - 1.8.12.</t>
  </si>
  <si>
    <t>A - 1.8.13.</t>
  </si>
  <si>
    <t>A - 1.8.14.</t>
  </si>
  <si>
    <t>A - 1.8.15.</t>
  </si>
  <si>
    <t>A - 1.8.16.</t>
  </si>
  <si>
    <t>A - 1.8.17.</t>
  </si>
  <si>
    <t>A - 1.8.18.</t>
  </si>
  <si>
    <t>A - 1.8.19.</t>
  </si>
  <si>
    <t>A - 1.8.20.</t>
  </si>
  <si>
    <t>A - 1.8.21.</t>
  </si>
  <si>
    <t>A - 1.8.22.</t>
  </si>
  <si>
    <t>A - 1.8.23.</t>
  </si>
  <si>
    <t>A - 1.9.</t>
  </si>
  <si>
    <t>A - 1.9.1.</t>
  </si>
  <si>
    <t>A - 1.9.2.</t>
  </si>
  <si>
    <t>A - 1.9.3.</t>
  </si>
  <si>
    <t>A - 1.9.4.</t>
  </si>
  <si>
    <t>A - 1.9.5.</t>
  </si>
  <si>
    <t>A - 1.9.6.</t>
  </si>
  <si>
    <t>A - 1.9.7.</t>
  </si>
  <si>
    <t>A - 1.9.8.</t>
  </si>
  <si>
    <t>A - 1.9.9.</t>
  </si>
  <si>
    <t>A - 1.9.10.</t>
  </si>
  <si>
    <t>A - 1.9.11.</t>
  </si>
  <si>
    <t>A - 1.9.12.</t>
  </si>
  <si>
    <t>A - 1.9.13.</t>
  </si>
  <si>
    <t>A - 1.9.14.</t>
  </si>
  <si>
    <t>A - 1.9.15.</t>
  </si>
  <si>
    <t>A - 1.9.16.</t>
  </si>
  <si>
    <t>A - 1.9.17.</t>
  </si>
  <si>
    <t>A - 1.9.18.</t>
  </si>
  <si>
    <t>A - 1.9.19.</t>
  </si>
  <si>
    <t>A - 1.9.20.</t>
  </si>
  <si>
    <t>A - 1.9.21.</t>
  </si>
  <si>
    <t>A - 1.9.22.</t>
  </si>
  <si>
    <t>A - 1.9.23.</t>
  </si>
  <si>
    <t>A - 1.10.</t>
  </si>
  <si>
    <t>A - 1.10.1.</t>
  </si>
  <si>
    <t>A - 1.10.2.</t>
  </si>
  <si>
    <t>A - 1.10.3.</t>
  </si>
  <si>
    <t>A - 1.10.4.</t>
  </si>
  <si>
    <t>A - 1.10.5.</t>
  </si>
  <si>
    <t>A - 1.10.6.</t>
  </si>
  <si>
    <t>A - 1.10.7.</t>
  </si>
  <si>
    <t>A - 1.10.8.</t>
  </si>
  <si>
    <t>A - 1.10.9.</t>
  </si>
  <si>
    <t>A - 1.10.10.</t>
  </si>
  <si>
    <t>A - 1.10.11.</t>
  </si>
  <si>
    <t>A - 1.10.12.</t>
  </si>
  <si>
    <t>A - 1.10.13.</t>
  </si>
  <si>
    <t>A - 1.10.14.</t>
  </si>
  <si>
    <t>A - 1.10.15.</t>
  </si>
  <si>
    <t>A - 1.10.16.</t>
  </si>
  <si>
    <t>A - 1.10.17.</t>
  </si>
  <si>
    <t>A - 1.10.18.</t>
  </si>
  <si>
    <t>A - 1.10.19.</t>
  </si>
  <si>
    <t>A - 1.10.20.</t>
  </si>
  <si>
    <t>A - 1.10.21.</t>
  </si>
  <si>
    <t>A - 1.10.22.</t>
  </si>
  <si>
    <t>A - 1.10.23.</t>
  </si>
  <si>
    <t>A - 1.11.</t>
  </si>
  <si>
    <t>A - 1.11.1.</t>
  </si>
  <si>
    <t>A - 1.11.2.</t>
  </si>
  <si>
    <t>A - 1.11.3.</t>
  </si>
  <si>
    <t>A - 1.11.4.</t>
  </si>
  <si>
    <t>A - 1.11.5.</t>
  </si>
  <si>
    <t>A - 1.11.6.</t>
  </si>
  <si>
    <t>A - 1.11.7.</t>
  </si>
  <si>
    <t>A - 1.11.8.</t>
  </si>
  <si>
    <t>A - 1.11.9.</t>
  </si>
  <si>
    <t>A - 1.11.10.</t>
  </si>
  <si>
    <t>A - 1.11.11.</t>
  </si>
  <si>
    <t>A - 1.11.12.</t>
  </si>
  <si>
    <t>A - 1.11.13.</t>
  </si>
  <si>
    <t>A - 1.11.14.</t>
  </si>
  <si>
    <t>A - 1.11.15.</t>
  </si>
  <si>
    <t>A - 1.11.16.</t>
  </si>
  <si>
    <t>A - 1.11.17.</t>
  </si>
  <si>
    <t>A - 1.11.18.</t>
  </si>
  <si>
    <t>A - 1.11.19.</t>
  </si>
  <si>
    <t>A - 1.11.20.</t>
  </si>
  <si>
    <t>A - 1.11.21.</t>
  </si>
  <si>
    <t>A - 1.11.22.</t>
  </si>
  <si>
    <t>A - 1.11.23.</t>
  </si>
  <si>
    <t>A - 1.12.</t>
  </si>
  <si>
    <t>A - 1.12.1.</t>
  </si>
  <si>
    <t>A - 1.12.2.</t>
  </si>
  <si>
    <t>A - 1.12.3.</t>
  </si>
  <si>
    <t>A - 1.12.4.</t>
  </si>
  <si>
    <t>A - 1.12.5.</t>
  </si>
  <si>
    <t>A - 1.12.6.</t>
  </si>
  <si>
    <t>A - 1.12.7.</t>
  </si>
  <si>
    <t>A - 1.12.8.</t>
  </si>
  <si>
    <t>A - 1.12.9.</t>
  </si>
  <si>
    <t>A - 1.12.10.</t>
  </si>
  <si>
    <t>A - 1.12.11.</t>
  </si>
  <si>
    <t>A - 1.12.12.</t>
  </si>
  <si>
    <t>A - 1.12.13.</t>
  </si>
  <si>
    <t>A - 1.12.14.</t>
  </si>
  <si>
    <t>A - 1.12.15.</t>
  </si>
  <si>
    <t>A - 1.12.16.</t>
  </si>
  <si>
    <t>A - 1.12.17.</t>
  </si>
  <si>
    <t>A - 1.12.18.</t>
  </si>
  <si>
    <t>A - 1.12.19.</t>
  </si>
  <si>
    <t>A - 1.12.20.</t>
  </si>
  <si>
    <t>A - 1.12.21.</t>
  </si>
  <si>
    <t>A - 1.12.22.</t>
  </si>
  <si>
    <t>A - 1.12.23.</t>
  </si>
  <si>
    <t>A - 1.13.</t>
  </si>
  <si>
    <t>A - 1.13.1.</t>
  </si>
  <si>
    <t>A - 1.13.2.</t>
  </si>
  <si>
    <t>A - 1.13.3.</t>
  </si>
  <si>
    <t>A - 1.13.4.</t>
  </si>
  <si>
    <t>A - 1.13.5.</t>
  </si>
  <si>
    <t>A - 1.13.6.</t>
  </si>
  <si>
    <t>A - 1.13.7.</t>
  </si>
  <si>
    <t>A - 1.13.8.</t>
  </si>
  <si>
    <t>A - 1.13.9.</t>
  </si>
  <si>
    <t>A - 1.13.10.</t>
  </si>
  <si>
    <t>A - 1.13.11.</t>
  </si>
  <si>
    <t>A - 1.13.12.</t>
  </si>
  <si>
    <t>A - 1.13.13.</t>
  </si>
  <si>
    <t>A - 1.13.14.</t>
  </si>
  <si>
    <t>A - 1.13.15.</t>
  </si>
  <si>
    <t>A - 1.13.16.</t>
  </si>
  <si>
    <t>A - 1.13.17.</t>
  </si>
  <si>
    <t>A - 1.13.18.</t>
  </si>
  <si>
    <t>A - 1.13.19.</t>
  </si>
  <si>
    <t>A - 1.13.20.</t>
  </si>
  <si>
    <t>A - 1.13.21.</t>
  </si>
  <si>
    <t>A - 1.13.22.</t>
  </si>
  <si>
    <t>A - 1.13.23.</t>
  </si>
  <si>
    <t>A - 1.14.</t>
  </si>
  <si>
    <t>A - 1.14.1.</t>
  </si>
  <si>
    <t>A - 1.14.2.</t>
  </si>
  <si>
    <t>A - 1.14.3.</t>
  </si>
  <si>
    <t>A - 1.14.4.</t>
  </si>
  <si>
    <t>A - 1.14.5.</t>
  </si>
  <si>
    <t>A - 1.14.6.</t>
  </si>
  <si>
    <t>A - 1.14.7.</t>
  </si>
  <si>
    <t>A - 1.14.8.</t>
  </si>
  <si>
    <t>A - 1.14.9.</t>
  </si>
  <si>
    <t>A - 1.14.10.</t>
  </si>
  <si>
    <t>A - 1.14.11.</t>
  </si>
  <si>
    <t>A - 1.14.12.</t>
  </si>
  <si>
    <t>A - 1.14.13.</t>
  </si>
  <si>
    <t>A - 1.14.14.</t>
  </si>
  <si>
    <t>A - 1.14.15.</t>
  </si>
  <si>
    <t>A - 1.14.16.</t>
  </si>
  <si>
    <t>A - 1.14.17.</t>
  </si>
  <si>
    <t>A - 1.14.18.</t>
  </si>
  <si>
    <t>A - 1.14.19.</t>
  </si>
  <si>
    <t>A - 1.14.20.</t>
  </si>
  <si>
    <t>A - 1.14.21.</t>
  </si>
  <si>
    <t>A - 1.14.22.</t>
  </si>
  <si>
    <t>A - 1.14.23.</t>
  </si>
  <si>
    <t>A - 1.15.</t>
  </si>
  <si>
    <t>A - 1.15.1.</t>
  </si>
  <si>
    <t>A - 1.15.2.</t>
  </si>
  <si>
    <t>A - 1.15.3.</t>
  </si>
  <si>
    <t>A - 1.15.4.</t>
  </si>
  <si>
    <t>A - 1.15.5.</t>
  </si>
  <si>
    <t>A - 1.15.6.</t>
  </si>
  <si>
    <t>A - 1.15.7.</t>
  </si>
  <si>
    <t>A - 1.15.8.</t>
  </si>
  <si>
    <t>A - 1.15.9.</t>
  </si>
  <si>
    <t>A - 1.15.10.</t>
  </si>
  <si>
    <t>A - 1.15.11.</t>
  </si>
  <si>
    <t>A - 1.15.12.</t>
  </si>
  <si>
    <t>A - 1.15.13.</t>
  </si>
  <si>
    <t>A - 1.15.14.</t>
  </si>
  <si>
    <t>A - 1.15.15.</t>
  </si>
  <si>
    <t>A - 1.15.16.</t>
  </si>
  <si>
    <t>A - 1.15.17.</t>
  </si>
  <si>
    <t>A - 1.15.18.</t>
  </si>
  <si>
    <t>A - 1.15.19.</t>
  </si>
  <si>
    <t>A - 1.15.20.</t>
  </si>
  <si>
    <t>A - 1.15.21.</t>
  </si>
  <si>
    <t>A - 1.15.22.</t>
  </si>
  <si>
    <t>A - 1.16.</t>
  </si>
  <si>
    <t>A - 1.16.1.</t>
  </si>
  <si>
    <t>A - 1.16.2.</t>
  </si>
  <si>
    <t>A - 1.16.3.</t>
  </si>
  <si>
    <t>A - 1.16.4.</t>
  </si>
  <si>
    <t>A - 1.16.5.</t>
  </si>
  <si>
    <t>A - 1.16.6.</t>
  </si>
  <si>
    <t>A - 1.16.7.</t>
  </si>
  <si>
    <t>A - 1.16.8.</t>
  </si>
  <si>
    <t>A - 1.16.9.</t>
  </si>
  <si>
    <t>A - 1.16.10.</t>
  </si>
  <si>
    <t>A - 1.16.11.</t>
  </si>
  <si>
    <t>A - 1.16.12.</t>
  </si>
  <si>
    <t>A - 1.16.13.</t>
  </si>
  <si>
    <t>A - 1.16.14.</t>
  </si>
  <si>
    <t>A - 1.16.15.</t>
  </si>
  <si>
    <t>A - 1.16.16.</t>
  </si>
  <si>
    <t>A - 1.16.17.</t>
  </si>
  <si>
    <t>A - 1.16.18.</t>
  </si>
  <si>
    <t>A - 1.16.19.</t>
  </si>
  <si>
    <t>A - 1.16.20.</t>
  </si>
  <si>
    <t>A - 1.16.21.</t>
  </si>
  <si>
    <t>A - 1.16.22.</t>
  </si>
  <si>
    <t>A - 1.16.23.</t>
  </si>
  <si>
    <t>A - 1.17.</t>
  </si>
  <si>
    <t>A - 1.17.1.</t>
  </si>
  <si>
    <t>A - 1.17.2.</t>
  </si>
  <si>
    <t>A - 1.18.</t>
  </si>
  <si>
    <t>A - 1.18.1.</t>
  </si>
  <si>
    <t>A - 1.18.2.</t>
  </si>
  <si>
    <t>A - 1.18.3.</t>
  </si>
  <si>
    <t>A - 1.18.4.</t>
  </si>
  <si>
    <t>A - 1.18.5.</t>
  </si>
  <si>
    <t>A - 1.18.6.</t>
  </si>
  <si>
    <t>A - 1.18.7.</t>
  </si>
  <si>
    <t>A - 1.18.8.</t>
  </si>
  <si>
    <t>A - 1.18.9.</t>
  </si>
  <si>
    <t>A - 1.18.10.</t>
  </si>
  <si>
    <t>A - 1.18.11.</t>
  </si>
  <si>
    <t>A - 1.18.12.</t>
  </si>
  <si>
    <t>A - 1.18.13.</t>
  </si>
  <si>
    <t>A - 1.18.14.</t>
  </si>
  <si>
    <t>A - 1.18.15.</t>
  </si>
  <si>
    <t>A - 1.18.16.</t>
  </si>
  <si>
    <t>A - 1.19.</t>
  </si>
  <si>
    <t>A - 1.19.1.</t>
  </si>
  <si>
    <t>A - 1.19.2.</t>
  </si>
  <si>
    <t>A - 1.19.3.</t>
  </si>
  <si>
    <t>A - 1.19.4.</t>
  </si>
  <si>
    <t>A - 1.19.5.</t>
  </si>
  <si>
    <t>A - 1.19.6.</t>
  </si>
  <si>
    <t>A - 1.19.7.</t>
  </si>
  <si>
    <t>A - 1.19.8.</t>
  </si>
  <si>
    <t>A - 1.19.9.</t>
  </si>
  <si>
    <t>A - 1.20.</t>
  </si>
  <si>
    <t>A - 1.20.1.</t>
  </si>
  <si>
    <t>A - 1.21.</t>
  </si>
  <si>
    <t>A - 1.21.1.</t>
  </si>
  <si>
    <t>A - 1.21.2.</t>
  </si>
  <si>
    <t>A - 1.21.3.</t>
  </si>
  <si>
    <t>A - 1.21.4.</t>
  </si>
  <si>
    <t>A - 1.21.5.</t>
  </si>
  <si>
    <t>A - 1.21.6.</t>
  </si>
  <si>
    <t>A - 1.21.7.</t>
  </si>
  <si>
    <t>SERVIÇOS PRELIMINARES (PB 02/05)</t>
  </si>
  <si>
    <t>LIMPEZA DE TERRENO (PB 02/05)</t>
  </si>
  <si>
    <t>ENSAIOS TÉCNICOS</t>
  </si>
  <si>
    <t>ENSAIO DE ARRANCAMENTO DE GRAMPOS PARA SOLO GRAMPEADO</t>
  </si>
  <si>
    <t>ESTRUTURA DE CONTENÇÃO: SOLO GRAMPEADO ÁREA 1 (PB 03/05)</t>
  </si>
  <si>
    <t>Chumbador de aço CA-50 - D = 25 mm - ancorado na rocha com cartucho de cimento, inclusive placa de ancoragem 200x200x6,2mm e porca sextavada em aço, conforme projeto - fornecimento e instalação (exceto perfuração)</t>
  </si>
  <si>
    <t>Perfuração para tirantes em material de 3ª categoria com diâmetro de até 120 mm</t>
  </si>
  <si>
    <t>TARIFA "A" ENTRE  0 E 20M3 FORNECIMENTO  D'AGUA</t>
  </si>
  <si>
    <t>PROTEÇÃO DE TALUDES ROCHOSOS COM TELAS METÁLICAS - RESISTÊNCIA LONGITUDINAL À TRAÇÃO DE 121 KN/M - FORNECIMENTO E POSICIONAMENTO - INCLUSIVE CABOS DE AÇO, GRAMPOS E CLIPES DE JUNÇÃO (SICRO 1513943)</t>
  </si>
  <si>
    <t>ESTRUTURA DE CONTENÇÃO: SOLO GRAMPEADO ÁREA 2 (PB 04/05)</t>
  </si>
  <si>
    <t>EXECUÇÃO DE GRAMPO PARA SOLO GRAMPEADO COM COMPRIMENTO MENOR OU IGUAL A 4 M, DIÂMETRO DE 10 CM, PERFURAÇÃO COM EQUIPAMENTO MANUAL E ARMADURA COM DIÂMETRO DE 25 MM</t>
  </si>
  <si>
    <t>EXECUÇÃO DE GRAMPO PARA SOLO GRAMPEADO COM COMPRIMENTO MAIOR QUE 10 M, DIÂMETRO DE 10 CM, PERFURAÇÃO COM EQUIPAMENTO MANUAL E ARMADURA COM DIÂMETRO DE 25 MM</t>
  </si>
  <si>
    <t>Hidrossemeadura</t>
  </si>
  <si>
    <t>TELA ARAME GALVANIZADO REVESTIDO COM POLIMERO, MALHA HEXAGONAL DUPLA TORCAO, 8 X 10 CM (ZN/AL REVESTIDO COM POLIMERO), FIO *2,4* MM</t>
  </si>
  <si>
    <t>PINTURA COM TINTA ALQUÍDICA DE FUNDO E ACABAMENTO (ESMALTE SINTÉTICO GRAFITE) APLICADA A ROLO OU PINCEL SOBRE SUPERFÍCIES METÁLICAS (EXCETO PERFIL) EXECUTADO EM OBRA (POR DEMÃO). AF_01/2020</t>
  </si>
  <si>
    <t>ESTRUTURA DE CONTENÇÃO: SOLO GRAMPEADO ÁREA 3 (PB 05/05)</t>
  </si>
  <si>
    <t>ARMAÇÃO DE ESTRUTURAS DIVERSAS DE CONCRETO ARMADO, EXCETO VIGAS, PILARES, LAJES E FUNDAÇÕES, UTILIZANDO AÇO CA-50 DE 12,5 MM - MONTAGEM. AF_06/2022</t>
  </si>
  <si>
    <t>PLACA DE ANCORAGEM PARA TIRANTE DE BARRA DE AÇO - E=6,2MM E SEÇÃO DE 200 x 200 MM, INCLUSIVE PORCA/ARRUELA SEXTAVADA EM AÇO - FORNECIMENTO E INSTALAÇÃO (M.O: 5605944)</t>
  </si>
  <si>
    <t>OBRA DE DRENAGEM PLUVIAL: TUBO E CAIXA COLETORA (PC 02/05)</t>
  </si>
  <si>
    <t>TUBO DE CONCRETO ARMADO, PRE MOLDADO PARA AGUAS PLUVIAIS, CLASSE PA-1, COM ENCAIXE PONTA E BOLSA, DIAMETRO NOMINAL DE 500 MM</t>
  </si>
  <si>
    <t>OBRA DE DRENAGEM PLUVIAL: CANALETA TRIANGULAR (PB 04/05)</t>
  </si>
  <si>
    <t>LANÇAMENTO COM USO DE BOMBA, ADENSAMENTO E ACABAMENTO DE CONCRETO EM ESTRUTURAS. AF_02/2022</t>
  </si>
  <si>
    <t>OBRA DE DRENAGEM PLUVIAL: BERÇO EM CONCRETO (PC 02/05)</t>
  </si>
  <si>
    <t>REATERRO MANUAL DE VALAS, COM PLACA VIBRATÓRIA. AF_08/2023</t>
  </si>
  <si>
    <t>AÇÕES OU OBRAS COMPLEMENTARES: PASSEIO E MEIO-FIO (PB 02/05)</t>
  </si>
  <si>
    <t>GUIA (MEIO-FIO) E SARJETA CONJUGADOS DE CONCRETO, MOLDADA  IN LOCO  EM TRECHO RETO COM EXTRUSORA, 45 CM BASE (15 CM BASE DA GUIA + 30 CM BASE DA SARJETA) X 22 CM ALTURA. AF_01/2024</t>
  </si>
  <si>
    <t>CARGA DE MISTURA ASFÁLTICA EM CAMINHÃO BASCULANTE 10 M³ (UNIDADE: M3). AF_07/2020</t>
  </si>
  <si>
    <t>TRANSPORTE COM CAMINHÃO TANQUE DE TRANSPORTE DE MATERIAL ASFÁLTICO DE 20000 L, EM VIA URBANA PAVIMENTADA, DMT ATÉ 30KM (UNIDADE: TXKM). AF_07/2020</t>
  </si>
  <si>
    <t>CARGA, MANOBRA E DESCARGA DE SOLOS E MATERIAIS GRANULARES EM CAMINHÃO BASCULANTE 10 M³ - CARGA COM PÁ CARREGADEIRA (CAÇAMBA DE 1,7 A 2,8 M³ / 128 HP) E DESCARGA LIVRE (UNIDADE: M3). AF_07/2020</t>
  </si>
  <si>
    <t>5605800A</t>
  </si>
  <si>
    <t>93952A</t>
  </si>
  <si>
    <t>93959A</t>
  </si>
  <si>
    <t>93960A</t>
  </si>
  <si>
    <t>93961A</t>
  </si>
  <si>
    <t>102715A</t>
  </si>
  <si>
    <t>CCU-05</t>
  </si>
  <si>
    <t>TXKM</t>
  </si>
  <si>
    <t>B</t>
  </si>
  <si>
    <t>B - 1.1.</t>
  </si>
  <si>
    <t>B - 1.1.1.</t>
  </si>
  <si>
    <t>B - 1.1.2.</t>
  </si>
  <si>
    <t>B - 1.1.3.</t>
  </si>
  <si>
    <t>B - 1.1.4.</t>
  </si>
  <si>
    <t>B - 1.1.5.</t>
  </si>
  <si>
    <t>B - 1.1.6.</t>
  </si>
  <si>
    <t>B - 1.1.7.</t>
  </si>
  <si>
    <t>B - 1.1.8.</t>
  </si>
  <si>
    <t>B - 1.1.9.</t>
  </si>
  <si>
    <t>B - 1.1.10.</t>
  </si>
  <si>
    <t>B - 1.1.11.</t>
  </si>
  <si>
    <t>B - 1.1.12.</t>
  </si>
  <si>
    <t>B - 1.2.</t>
  </si>
  <si>
    <t>B - 1.2.1.</t>
  </si>
  <si>
    <t>B - 1.2.2.</t>
  </si>
  <si>
    <t>B - 1.2.3.</t>
  </si>
  <si>
    <t>B - 1.2.4.</t>
  </si>
  <si>
    <t>B - 1.3.</t>
  </si>
  <si>
    <t>B - 1.3.1.</t>
  </si>
  <si>
    <t>B - 1.4.</t>
  </si>
  <si>
    <t>B - 1.5.</t>
  </si>
  <si>
    <t>B - 1.5.1.</t>
  </si>
  <si>
    <t>B - 1.5.2.</t>
  </si>
  <si>
    <t>B - 1.5.3.</t>
  </si>
  <si>
    <t>B - 1.5.4.</t>
  </si>
  <si>
    <t>B - 1.5.5.</t>
  </si>
  <si>
    <t>B - 1.5.6.</t>
  </si>
  <si>
    <t>B - 1.5.7.</t>
  </si>
  <si>
    <t>B - 1.5.8.</t>
  </si>
  <si>
    <t>B - 1.6.</t>
  </si>
  <si>
    <t>B - 1.6.1.</t>
  </si>
  <si>
    <t>B - 1.6.2.</t>
  </si>
  <si>
    <t>B - 1.6.3.</t>
  </si>
  <si>
    <t>B - 1.6.4.</t>
  </si>
  <si>
    <t>B - 1.6.5.</t>
  </si>
  <si>
    <t>B - 1.6.6.</t>
  </si>
  <si>
    <t>B - 1.6.7.</t>
  </si>
  <si>
    <t>B - 1.6.8.</t>
  </si>
  <si>
    <t>B - 1.6.9.</t>
  </si>
  <si>
    <t>B - 1.6.10.</t>
  </si>
  <si>
    <t>B - 1.6.11.</t>
  </si>
  <si>
    <t>B - 1.6.12.</t>
  </si>
  <si>
    <t>B - 1.7.</t>
  </si>
  <si>
    <t>B - 1.7.1.</t>
  </si>
  <si>
    <t>B - 1.7.2.</t>
  </si>
  <si>
    <t>B - 1.7.3.</t>
  </si>
  <si>
    <t>B - 1.7.4.</t>
  </si>
  <si>
    <t>B - 1.7.5.</t>
  </si>
  <si>
    <t>B - 1.7.6.</t>
  </si>
  <si>
    <t>B - 1.8.</t>
  </si>
  <si>
    <t>B - 1.8.1.</t>
  </si>
  <si>
    <t>B - 1.8.2.</t>
  </si>
  <si>
    <t>B - 1.8.3.</t>
  </si>
  <si>
    <t>B - 1.8.4.</t>
  </si>
  <si>
    <t>B - 1.9.</t>
  </si>
  <si>
    <t>B - 1.9.1.</t>
  </si>
  <si>
    <t>B - 1.9.2.</t>
  </si>
  <si>
    <t>B - 1.9.3.</t>
  </si>
  <si>
    <t>B - 1.9.4.</t>
  </si>
  <si>
    <t>B - 1.9.5.</t>
  </si>
  <si>
    <t>B - 1.10.</t>
  </si>
  <si>
    <t>B - 1.10.1.</t>
  </si>
  <si>
    <t>B - 1.10.2.</t>
  </si>
  <si>
    <t>B - 1.10.3.</t>
  </si>
  <si>
    <t>B - 1.10.4.</t>
  </si>
  <si>
    <t>B - 1.10.5.</t>
  </si>
  <si>
    <t>B - 1.10.6.</t>
  </si>
  <si>
    <t>B - 1.10.7.</t>
  </si>
  <si>
    <t>B - 1.10.8.</t>
  </si>
  <si>
    <t>B - 1.11.</t>
  </si>
  <si>
    <t>B - 1.11.1.</t>
  </si>
  <si>
    <t>B - 1.11.2.</t>
  </si>
  <si>
    <t>B - 1.11.3.</t>
  </si>
  <si>
    <t>B - 1.11.4.</t>
  </si>
  <si>
    <t>B - 1.11.5.</t>
  </si>
  <si>
    <t>B - 1.11.6.</t>
  </si>
  <si>
    <t>B - 1.12.</t>
  </si>
  <si>
    <t>B - 1.12.1.</t>
  </si>
  <si>
    <t>B - 1.12.2.</t>
  </si>
  <si>
    <t>B - 1.12.3.</t>
  </si>
  <si>
    <t>B - 1.12.4.</t>
  </si>
  <si>
    <t>B - 1.12.5.</t>
  </si>
  <si>
    <t>B - 1.12.6.</t>
  </si>
  <si>
    <t>B - 1.12.7.</t>
  </si>
  <si>
    <t>B - 1.12.8.</t>
  </si>
  <si>
    <t>B - 1.12.9.</t>
  </si>
  <si>
    <t>B - 1.12.10.</t>
  </si>
  <si>
    <t>B - 1.12.11.</t>
  </si>
  <si>
    <t>B - 1.12.12.</t>
  </si>
  <si>
    <t>B - 1.12.13.</t>
  </si>
  <si>
    <t>B - 1.12.14.</t>
  </si>
  <si>
    <t>B - 1.13.</t>
  </si>
  <si>
    <t>B - 1.13.1.</t>
  </si>
  <si>
    <t>B - 1.14.</t>
  </si>
  <si>
    <t>B - 1.14.1.</t>
  </si>
  <si>
    <t>B - 1.14.2.</t>
  </si>
  <si>
    <t>B - 1.14.3.</t>
  </si>
  <si>
    <t>B - 1.14.4.</t>
  </si>
  <si>
    <t>B - 1.14.5.</t>
  </si>
  <si>
    <t>B - 1.14.6.</t>
  </si>
  <si>
    <t>B - 1.14.7.</t>
  </si>
  <si>
    <t>FORNECIMENTO E INSTALAÇÃO DE PLACA DE OBRA COM CHAPA GALVANIZADA E ESTRUTURA DE MADEIRA. AF_03/2022_PS</t>
  </si>
  <si>
    <t>EXECUÇÃO DE DEPÓSITO EM CANTEIRO DE OBRA EM CHAPA DE MADEIRA COMPENSADA, NÃO INCLUSO MOBILIÁRIO (93584)</t>
  </si>
  <si>
    <t>LIGAÇÃO PROVISÓRIA DE ENERGIA ELÉTRICA PARA CONTAINER (ED-16342)</t>
  </si>
  <si>
    <t>LIGAÇÃO PROVISÓRIA DE ÁGUA E ESGOTO PARA CONTAINER (ESCRITÓRIO DE OBRA) (ED-16341)</t>
  </si>
  <si>
    <t>LIGAÇÃO PROVISÓRIA DE ÁGUA E ESGOTO PARA CONTAINER (VESTIÁRIO DE OBRA), EXCLUSIVE CHUVEIRO ELÉTRICO (ED-16343)</t>
  </si>
  <si>
    <t>LIMPEZA MECANIZADA DE CAMADA VEGETAL, VEGETAÇÃO E PEQUENAS ÁRVORES (DIÂMETRO DE TRONCO MENOR QUE 0,20 M), COM TRATOR DE ESTEIRAS. AF_03/2024</t>
  </si>
  <si>
    <t>ESCAVAÇÃO VERTICAL PARA INFRAESTRUTURA, COM CARGA, DESCARGA E TRANSPORTE DE SOLO DE 1ª CATEGORIA, COM ESCAVADEIRA HIDRÁULICA (CAÇAMBA: 0,8 M³ / 111 HP), FROTA DE 3 CAMINHÕES BASCULANTES DE 14 M³, DMT ATÉ 1 KM E VELOCIDADE MÉDIA14 KM/H. AF_05/2020</t>
  </si>
  <si>
    <t>REATERRO MECANIZADO DE VALA COM MINICARREGADEIRA, COM PLACA VIBRATÓRIA. AF_08/2023</t>
  </si>
  <si>
    <t>ENSAIOS DE TERRAPLANAGEM - CORPO E CAMADA FINAL DO ATERRO (ED-49568 / ED-49555 / ED-49556 / ED-49551 / ED-49553 / ED-49554 / ED- 49558)</t>
  </si>
  <si>
    <t>Protensão de tirante permanente protendido de aço D = 32 mm, tensão de escoamento = 950 MPa e tensão de ruptura = 1.050 MPa - inclusive ancoragem e grauteamento da cabeça</t>
  </si>
  <si>
    <t>Dreno tipo barbacã - DRB 02 - D = 50 mm em estrutura de contenção de encosta - excluso o tubo de drenagem</t>
  </si>
  <si>
    <t>TRATAMENTO DE JUNTA DE DILATAÇÃO, COM TARUGO DE POLIETILENO E SELANTE PU, INCLUSO PREENCHIMENTO COM ESPUMA EXPANSIVA PU. AF_09/2023</t>
  </si>
  <si>
    <t>MOBILIZAÇÃO E DESMOBILIZAÇÃO DE EQUIPAMENTO PARA ESTACA TIPO HÉLICE CONTÍNUA (CUSTO VARIÁVEL), EXCLUSIVE CUSTO FIXO DE TRANSPORTE</t>
  </si>
  <si>
    <t xml:space="preserve">Tubo de PVC para dreno tipo barbacã - D = 50 mm - fornecimento e instalação </t>
  </si>
  <si>
    <t>PREPARO DE FUNDO DE VALA COM LARGURA MENOR QUE 1,5 M (ACERTO DO SOLO NATURAL). AF_08/2020</t>
  </si>
  <si>
    <t>CANALETA MEIA CANA PRÉ-MOLDADA DE CONCRETO (D = 30 CM) - FORNECIMENTO E INSTALAÇÃO. AF_08/2021</t>
  </si>
  <si>
    <t>CAIXA ENTERRADA HIDRÁULICA RETANGULAR EM ALVENARIA COM TIJOLOS CERÂMICOS MACIÇOS, DIMENSÕES INTERNAS: 0,8X0,8X0,6 M PARA REDE DE DRENAGEM. AF_12/2020</t>
  </si>
  <si>
    <t>CAIXA COM GRELHA SIMPLES RETANGULAR, EM ALVENARIA COM TIJOLOS CERÂMICOS MACIÇOS, DIMENSÕES INTERNAS: 0,5X1X1 M. AF_12/2020</t>
  </si>
  <si>
    <t>PROTEÇÃO SUPERFICIAL DE CANAL EM GABIÃO TIPO COLCHÃO, ALTURA DE 30 CENTÍMETROS, ENCHIMENTO COM PEDRA DE MÃO TIPO RACHÃO - FORNECIMENTO E EXECUÇÃO. AF_03/2024</t>
  </si>
  <si>
    <t>ESCORAMENTO DE VALA, TIPO DESCONTÍNUO, COM PROFUNDIDADE DE 1,5 M A 3,0 M, LARGURA MENOR QUE 1,5 M. AF_08/2020</t>
  </si>
  <si>
    <t>REGULARIZAÇÃO E COMPACTAÇÃO DE SUBLEITO DE SOLO PREDOMINANTEMENTE ARGILOSO. AF_11/2019</t>
  </si>
  <si>
    <t>Base ou sub-base estabilizada granulometricamente com mistura solo escória de aciaria (50%-50%) em usina com material de jazida</t>
  </si>
  <si>
    <t>ASSENTAMENTO DE GUIA (MEIO-FIO) EM TRECHO RETO, CONFECCIONADA EM CONCRETO PRÉ-FABRICADO, DIMENSÕES 100X15X13X30 CM (COMPRIMENTO X BASE INFERIOR X BASE SUPERIOR X ALTURA). AF_01/2024</t>
  </si>
  <si>
    <t>GUARDA-CORPO EXTERNO, ALTURA 130CM, EM TUBO GALVANIZADO, COM COSTURA, DIÂMETRO 2", ESP. 3MM, GRADIL COM DIVISÃO VERTICAL EM TUBO GALVANIZADO, COM COSTURA, DIÂMETRO 1", ESP. 3MM, INCLUSIVE CORRIMÃO DUPLO, EXCLUSIVE PINTURA</t>
  </si>
  <si>
    <t>ADMINISTRAÇÃO LOCAL DA OBRA (93567 / 93572 / 100321 / 94296 / 101389 / CO-27389) / VIGILÂNCIA DA OBRA (DIURNA (Seg. a Sexta): 05h às 07h / 17h às 22h = 7h/dia  / (Sáb. e Domingo): 17h/dia) E NOTURNA (Seg. a Seg.): 22h às 05h = 7h/dia), CONFORME CRONOGRAMA DE OBRA &gt; (OBRA P1)</t>
  </si>
  <si>
    <t>COMO CONSTRUÍDO ("AS BUILT") DE PROJETOS COM ÁREA ATÉ 10.000 M2</t>
  </si>
  <si>
    <t>DESENVOLVIMENTO E DETALHAMENTO DE PROJETOS COMPLEMENTARES</t>
  </si>
  <si>
    <t>ISOLAMENTO DE OBRA COM TELA PLASTICA COM MALHA DE 5MM E ESTRUTURA DE MADEIRA PONTALETEADA (85424 - 01/2020)</t>
  </si>
  <si>
    <t>EXECUÇÃO DE GRAMPO PARA SOLO GRAMPEADO COM COMPRIMENTO MAIOR QUE 6 M E MENOR OU IGUAL A 8 M, DIÂMETRO DE 10 CM, PERFURAÇÃO COM EQUIPAMENTO MANUAL E ARMADURA COM DIÂMETRO DE 25 MM</t>
  </si>
  <si>
    <t>EXECUÇÃO DE GRAMPO PARA SOLO GRAMPEADO COM COMPRIMENTO MAIOR QUE 8 M E MENOR OU IGUAL A 10 M, DIÂMETRO DE 10 CM, PERFURAÇÃO COM EQUIPAMENTO MANUAL E ARMADURA COM DIÂMETRO DE 25 MM</t>
  </si>
  <si>
    <t>GEOTÊXTIL NÃO TECIDO 100% POLIÉSTER, RESISTÊNCIA A TRAÇÃO DE 31 KN/M (RT - 31), INSTALADO EM DRENO - FORNECIMENTO E INSTALAÇÃO</t>
  </si>
  <si>
    <t>Caixa coletora de sarjeta - CCS 01 - com grelha de concreto - TCC 01 - areia e brita comerciais</t>
  </si>
  <si>
    <t>ASSENTAMENTO DE TUBO DE CONCRETO PARA REDES COLETORAS DE ÁGUAS PLUVIAIS, DIÂMETRO DE 500 MM, JUNTA RÍGIDA, INSTALADO EM LOCAL COM BAIXO NÍVEL DE INTERFERÊNCIAS (NÃO INCLUI FORNECIMENTO). AF_03/2024</t>
  </si>
  <si>
    <t>CONCRETO FCK = 15MPA, TRAÇO 1:3,4:3,5 (EM MASSA SECA DE CIMENTO/ AREIA MÉDIA/ BRITA 1) - PREPARO MECÂNICO COM BETONEIRA 600 L. AF_05/2021</t>
  </si>
  <si>
    <t>FABRICAÇÃO, MONTAGEM E DESMONTAGEM DE FÔRMA PARA VIGA BALDRAME, EM MADEIRA SERRADA, E=25 MM, 4 UTILIZAÇÕES. AF_01/2024</t>
  </si>
  <si>
    <t>ESCAVAÇÃO MANUAL DE VALA COM PROFUNDIDADE MENOR OU IGUAL A 1,30 M. AF_02/2021</t>
  </si>
  <si>
    <t>ESCORAMENTO DE VALA, TIPO CONTÍNUO, COM PROFUNDIDADE DE 0 A 1,5 M, LARGURA MENOR QUE 1,5 M. AF_08/2020</t>
  </si>
  <si>
    <t>EXECUÇÃO DE PASSEIO (CALÇADA) OU PISO DE CONCRETO COM CONCRETO MOLDADO IN LOCO, USINADO C20, ACABAMENTO CONVENCIONAL, NÃO ARMADO. AF_08/2022</t>
  </si>
  <si>
    <t>EXECUÇÃO E COMPACTAÇÃO DE BASE E OU SUB BASE PARA PAVIMENTAÇÃO DE BRITA GRADUADA SIMPLES - EXCLUSIVE CARGA E TRANSPORTE. AF_11/2019</t>
  </si>
  <si>
    <t>ADMINISTRAÇÃO LOCAL DA OBRA (93567/93572/100321/94296/101389) / VIGILÂNCIA DA OBRA (DIURNA (Seg. a Sexta): 05h às 07h / 17h às 22h = 7h/dia  / (Sáb. e Dom.): 17h/dia) E NOTURNA (Seg. a Seg.): 22h às 05h = 7h/dia), CONFORME CRONOG. DE OBRA (OBRA P2)</t>
  </si>
  <si>
    <r>
      <t xml:space="preserve">LOCACAO DE CONTAINER 2,30 X 6,00 M, ALT. 2,50 M, COM 1 SANITARIO, PARA ESCRITORIO, COMPLETO, SEM DIVISORIAS INTERNAS (NAO INCLUI MOBILIZACAO/DESMOBILIZACAO) </t>
    </r>
    <r>
      <rPr>
        <b/>
        <sz val="8"/>
        <rFont val="Calibri"/>
        <family val="2"/>
        <scheme val="minor"/>
      </rPr>
      <t>(BDI DIFERENCIADO: 16,80%)</t>
    </r>
  </si>
  <si>
    <r>
      <t xml:space="preserve">TAXA DE DESTINAÇÃO DE RESÍDUOS EM BOTA FORA LICENCIADO PELA PJF, COM APRESENTAÇÃO DE TICKET À FISCALIZAÇÃO DA OBRA </t>
    </r>
    <r>
      <rPr>
        <b/>
        <sz val="8"/>
        <rFont val="Calibri"/>
        <family val="2"/>
        <scheme val="minor"/>
      </rPr>
      <t>(BDI DIFERENCIADO: 16,80%)</t>
    </r>
  </si>
  <si>
    <r>
      <t>TAXA DE DESTINAÇÃO DE RESÍDUOS EM BOTA FORA LICENCIADO PELA PJF, COM APRESENTAÇÃO DE TICKET À FISCALIZAÇÃO DA OBRA</t>
    </r>
    <r>
      <rPr>
        <b/>
        <sz val="8"/>
        <rFont val="Calibri"/>
        <family val="2"/>
        <scheme val="minor"/>
      </rPr>
      <t xml:space="preserve"> (BDI DIFERENCIADO: 16,80%)</t>
    </r>
  </si>
  <si>
    <r>
      <t xml:space="preserve">LOCACAO DE CONTAINER 2,30 X 6,00 M, ALT. 2,50 M, PARA SANITARIO, COM 4 BACIAS, 8 CHUVEIROS,1 LAVATORIO E 1 MICTORIO (NAO INCLUI MOBILIZACAO/DESMOBILIZACAO) </t>
    </r>
    <r>
      <rPr>
        <b/>
        <sz val="8"/>
        <rFont val="Calibri"/>
        <family val="2"/>
        <scheme val="minor"/>
      </rPr>
      <t>(BDI DIFERENCIADO: 16,80%)</t>
    </r>
  </si>
  <si>
    <r>
      <t>LOCACAO DE CONTAINER 2,30 X 4,30 M, ALT. 2,50 M, P/ SANITARIO, C/ 5 BACIAS, 1 LAVATORIO E 4 MICTORIOS (NAO INCLUI MOBILIZACAO/DESMOBILIZACAO)</t>
    </r>
    <r>
      <rPr>
        <b/>
        <sz val="8"/>
        <rFont val="Calibri"/>
        <family val="2"/>
        <scheme val="minor"/>
      </rPr>
      <t>(BDI DIFERENCIADO: 16,80%)</t>
    </r>
  </si>
  <si>
    <r>
      <t xml:space="preserve">TAXA DE DESTINAÇÃO DE RESÍDUOS EM BOTA FORA LICENCIADO PELA PJF, COM APRESENTAÇÃO DE TICKET À FISCALIZAÇÃO DA OBRA </t>
    </r>
    <r>
      <rPr>
        <b/>
        <sz val="8"/>
        <color theme="1"/>
        <rFont val="Calibri"/>
        <family val="2"/>
        <scheme val="minor"/>
      </rPr>
      <t>(BDI DIFERENCIADO: 16,80%)</t>
    </r>
  </si>
  <si>
    <r>
      <t>TAXA DE DESTINAÇÃO DE RESÍDUOS EM BOTA FORA LICENCIADO PELA PJF, COM APRESENTAÇÃO DE TICKET À FISCALIZAÇÃO DA OBRA</t>
    </r>
    <r>
      <rPr>
        <b/>
        <sz val="8"/>
        <color theme="1"/>
        <rFont val="Calibri"/>
        <family val="2"/>
        <scheme val="minor"/>
      </rPr>
      <t xml:space="preserve"> (BDI DIFERENCIADO: 16,80%)</t>
    </r>
  </si>
  <si>
    <t>CONTENÇÃO AV. ANTONIO MIRANDA: TRECHO 2</t>
  </si>
  <si>
    <t>CONTENÇÃO DE ENCOSTAS EM JUIZ DE FORA/MG - LOTE: CONTENÇÃO AV. ANTÔNIO MIRANDA (TRECHOS: 1 E 2)</t>
  </si>
  <si>
    <t>ITEM ELIMINADO</t>
  </si>
  <si>
    <t>AÇÕES OU OBRAS COMPLEMENTARES: PAVIMENTAÇÃO DE VIA APÓS ABERTURA DE VALA DA REDE COLETORA (PC 02/05)</t>
  </si>
  <si>
    <t>VALOR TOTAL (TRECHOS: 1 E 2) COM BDI ONERADO: 24,23%, EXCETO ITENS COM (BDI DIFERENCIADO: 16,80%)</t>
  </si>
  <si>
    <t>CONTENÇÃO AV. ANTONIO MIRANDA: TRECHO 1</t>
  </si>
  <si>
    <t>CRONOGRAMA FÍSICO-FINANCEIRO REFERENCIAL</t>
  </si>
  <si>
    <t>SERVIÇOS</t>
  </si>
  <si>
    <t>TOTAL (R$)</t>
  </si>
  <si>
    <t>FINANC.</t>
  </si>
  <si>
    <t>MÊS 1</t>
  </si>
  <si>
    <t>MÊS 2</t>
  </si>
  <si>
    <t>MÊS 3</t>
  </si>
  <si>
    <t>MÊS 4</t>
  </si>
  <si>
    <t>MÊS 5</t>
  </si>
  <si>
    <t>MÊS 6</t>
  </si>
  <si>
    <t>MÊS 7</t>
  </si>
  <si>
    <t>MÊS 8</t>
  </si>
  <si>
    <t>MÊS 9</t>
  </si>
  <si>
    <t>MÊS 10</t>
  </si>
  <si>
    <t>MÊS 11</t>
  </si>
  <si>
    <t>MÊS 12</t>
  </si>
  <si>
    <t>TOTAIS</t>
  </si>
  <si>
    <t>Físico</t>
  </si>
  <si>
    <t>%</t>
  </si>
  <si>
    <t>R$</t>
  </si>
  <si>
    <t>VALORES TOTAIS</t>
  </si>
  <si>
    <t>PERCENTUAL MENSAL (%)</t>
  </si>
  <si>
    <t>VALOR TOTAL MENSAL (R$)</t>
  </si>
  <si>
    <t>VALOR TOTAL MENSAL ACUMULADO (R$)</t>
  </si>
  <si>
    <t>PERCENTUAL MENSAL ACUMULADO (%)</t>
  </si>
  <si>
    <t>CONTENÇÃO: AV. ANTÔNIO MIRANDA - TRECHO 1</t>
  </si>
  <si>
    <t>CONTENÇÃO: AV. ANTÔNIO MIRANDA - TRECHO 2</t>
  </si>
  <si>
    <t>MÊS 13</t>
  </si>
  <si>
    <t>MÊS 14</t>
  </si>
  <si>
    <t>MÊS 15</t>
  </si>
  <si>
    <t>MÊS 16</t>
  </si>
  <si>
    <t>MÊS 17</t>
  </si>
  <si>
    <t>MÊS 18</t>
  </si>
  <si>
    <t>OBRA: CONTENÇÃO DE ENCOSTAS EM JUIZ DE FORA/MG - LOTE: CONTENÇÃO AV. ANTÔNIO MIRANDA (TRECHOS: 1 E 2)</t>
  </si>
  <si>
    <t>PROPONENTE:</t>
  </si>
  <si>
    <t>DESCONTO PROPOSTO:</t>
  </si>
  <si>
    <t>BDI DIFERENCIADO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</si>
</sst>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
    <numFmt numFmtId="165" formatCode="0.0000"/>
    <numFmt numFmtId="166" formatCode="0.000%"/>
    <numFmt numFmtId="167" formatCode="#,##0.0000"/>
    <numFmt numFmtId="168" formatCode="_-* #,##0.00_-;\-* #,##0.00_-;_-* \-??_-;_-@_-"/>
  </numFmts>
  <fonts count="38" x14ac:knownFonts="1">
    <font>
      <sz val="11"/>
      <color theme="1"/>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8"/>
      <color theme="1"/>
      <name val="Calibri"/>
      <family val="2"/>
      <scheme val="minor"/>
    </font>
    <font>
      <b/>
      <sz val="8"/>
      <name val="Calibri"/>
      <family val="2"/>
      <scheme val="minor"/>
    </font>
    <font>
      <sz val="8"/>
      <name val="Calibri"/>
      <family val="2"/>
      <scheme val="minor"/>
    </font>
    <font>
      <sz val="8"/>
      <color rgb="FF000000"/>
      <name val="Calibri"/>
      <family val="2"/>
      <scheme val="minor"/>
    </font>
    <font>
      <b/>
      <sz val="9"/>
      <color rgb="FF000000"/>
      <name val="Calibri"/>
      <family val="2"/>
      <scheme val="minor"/>
    </font>
    <font>
      <sz val="9"/>
      <name val="Calibri"/>
      <family val="2"/>
      <scheme val="minor"/>
    </font>
    <font>
      <b/>
      <sz val="14"/>
      <color theme="1"/>
      <name val="Calibri"/>
      <family val="2"/>
      <scheme val="minor"/>
    </font>
    <font>
      <b/>
      <sz val="10"/>
      <name val="Calibri"/>
      <family val="2"/>
      <scheme val="minor"/>
    </font>
    <font>
      <b/>
      <sz val="10"/>
      <color rgb="FF000000"/>
      <name val="Calibri"/>
      <family val="2"/>
      <scheme val="minor"/>
    </font>
    <font>
      <b/>
      <sz val="9"/>
      <name val="Arial"/>
      <family val="2"/>
      <charset val="1"/>
    </font>
    <font>
      <sz val="10"/>
      <name val="Arial"/>
      <family val="2"/>
    </font>
    <font>
      <sz val="11"/>
      <color indexed="8"/>
      <name val="Calibri"/>
      <family val="2"/>
    </font>
    <font>
      <b/>
      <sz val="12"/>
      <name val="Calibri"/>
      <family val="2"/>
      <scheme val="minor"/>
    </font>
    <font>
      <sz val="10"/>
      <name val="Calibri"/>
      <family val="2"/>
      <scheme val="minor"/>
    </font>
    <font>
      <b/>
      <sz val="10"/>
      <color indexed="8"/>
      <name val="Calibri"/>
      <family val="2"/>
      <scheme val="minor"/>
    </font>
    <font>
      <sz val="10"/>
      <color indexed="8"/>
      <name val="Calibri"/>
      <family val="2"/>
      <scheme val="minor"/>
    </font>
    <font>
      <b/>
      <sz val="10"/>
      <name val="Arial"/>
      <family val="2"/>
    </font>
    <font>
      <b/>
      <sz val="10"/>
      <name val="Arial"/>
      <family val="2"/>
      <charset val="1"/>
    </font>
    <font>
      <b/>
      <sz val="11"/>
      <color theme="0"/>
      <name val="Calibri"/>
      <family val="2"/>
      <scheme val="minor"/>
    </font>
    <font>
      <sz val="11"/>
      <color theme="0"/>
      <name val="Calibri"/>
      <family val="2"/>
      <scheme val="minor"/>
    </font>
    <font>
      <b/>
      <sz val="8"/>
      <color rgb="FF000000"/>
      <name val="Calibri"/>
      <family val="2"/>
      <scheme val="minor"/>
    </font>
    <font>
      <b/>
      <sz val="9"/>
      <name val="Calibri"/>
      <family val="2"/>
      <scheme val="minor"/>
    </font>
    <font>
      <sz val="10"/>
      <color rgb="FF000000"/>
      <name val="Calibri"/>
      <family val="2"/>
      <scheme val="minor"/>
    </font>
    <font>
      <b/>
      <sz val="11"/>
      <name val="Calibri"/>
      <family val="2"/>
      <scheme val="minor"/>
    </font>
    <font>
      <sz val="11"/>
      <color rgb="FFFFFF00"/>
      <name val="Calibri"/>
      <family val="2"/>
      <scheme val="minor"/>
    </font>
    <font>
      <sz val="11"/>
      <name val="Calibri"/>
      <family val="2"/>
      <scheme val="minor"/>
    </font>
    <font>
      <b/>
      <sz val="14"/>
      <name val="Calibri"/>
      <family val="2"/>
      <scheme val="minor"/>
    </font>
    <font>
      <i/>
      <sz val="11"/>
      <name val="Calibri"/>
      <family val="2"/>
      <scheme val="minor"/>
    </font>
    <font>
      <sz val="10"/>
      <color rgb="FF000000"/>
      <name val="Times New Roman"/>
      <family val="1"/>
      <charset val="1"/>
    </font>
    <font>
      <sz val="10"/>
      <color rgb="FFFF0000"/>
      <name val="Calibri"/>
      <family val="2"/>
      <scheme val="minor"/>
    </font>
    <font>
      <i/>
      <sz val="11"/>
      <color rgb="FF000000"/>
      <name val="Calibri"/>
      <family val="2"/>
      <scheme val="minor"/>
    </font>
    <font>
      <sz val="11"/>
      <color rgb="FF000000"/>
      <name val="Calibri"/>
      <family val="2"/>
      <scheme val="minor"/>
    </font>
  </fonts>
  <fills count="15">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9"/>
      </patternFill>
    </fill>
    <fill>
      <patternFill patternType="solid">
        <fgColor rgb="FFFFFF99"/>
        <bgColor indexed="34"/>
      </patternFill>
    </fill>
    <fill>
      <patternFill patternType="solid">
        <fgColor rgb="FFFFFF99"/>
        <bgColor indexed="64"/>
      </patternFill>
    </fill>
    <fill>
      <patternFill patternType="solid">
        <fgColor theme="0" tint="-0.14999847407452621"/>
        <bgColor indexed="22"/>
      </patternFill>
    </fill>
    <fill>
      <patternFill patternType="solid">
        <fgColor rgb="FFFFFFCC"/>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style="thin">
        <color indexed="8"/>
      </right>
      <top style="thin">
        <color indexed="8"/>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8"/>
      </left>
      <right/>
      <top style="thin">
        <color indexed="8"/>
      </top>
      <bottom style="thin">
        <color indexed="8"/>
      </bottom>
      <diagonal/>
    </border>
    <border>
      <left style="thin">
        <color indexed="8"/>
      </left>
      <right style="thin">
        <color indexed="64"/>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64"/>
      </right>
      <top style="thin">
        <color indexed="64"/>
      </top>
      <bottom style="thin">
        <color indexed="8"/>
      </bottom>
      <diagonal/>
    </border>
    <border>
      <left style="thin">
        <color indexed="64"/>
      </left>
      <right style="thin">
        <color indexed="64"/>
      </right>
      <top style="thin">
        <color indexed="64"/>
      </top>
      <bottom style="thin">
        <color indexed="8"/>
      </bottom>
      <diagonal/>
    </border>
    <border>
      <left style="thin">
        <color indexed="64"/>
      </left>
      <right style="thin">
        <color indexed="8"/>
      </right>
      <top style="thin">
        <color indexed="64"/>
      </top>
      <bottom style="thin">
        <color indexed="8"/>
      </bottom>
      <diagonal/>
    </border>
  </borders>
  <cellStyleXfs count="9">
    <xf numFmtId="0" fontId="0" fillId="0" borderId="0"/>
    <xf numFmtId="0" fontId="16" fillId="0" borderId="0"/>
    <xf numFmtId="0" fontId="17" fillId="0" borderId="0"/>
    <xf numFmtId="9" fontId="16" fillId="0" borderId="0" applyFont="0" applyFill="0" applyBorder="0" applyAlignment="0" applyProtection="0"/>
    <xf numFmtId="9" fontId="22" fillId="0" borderId="0" applyFill="0" applyBorder="0" applyAlignment="0" applyProtection="0"/>
    <xf numFmtId="9" fontId="16" fillId="0" borderId="0" applyFill="0" applyBorder="0" applyAlignment="0" applyProtection="0"/>
    <xf numFmtId="0" fontId="16" fillId="0" borderId="0"/>
    <xf numFmtId="9" fontId="34" fillId="0" borderId="0" applyBorder="0" applyProtection="0"/>
    <xf numFmtId="168" fontId="34" fillId="0" borderId="0" applyBorder="0" applyProtection="0"/>
  </cellStyleXfs>
  <cellXfs count="244">
    <xf numFmtId="0" fontId="0" fillId="0" borderId="0" xfId="0"/>
    <xf numFmtId="0" fontId="1" fillId="0" borderId="0" xfId="0" applyFont="1" applyAlignment="1">
      <alignment vertical="center"/>
    </xf>
    <xf numFmtId="0" fontId="5" fillId="4" borderId="1" xfId="0" applyFont="1" applyFill="1" applyBorder="1" applyAlignment="1">
      <alignment horizontal="center" vertical="center"/>
    </xf>
    <xf numFmtId="4" fontId="5" fillId="4" borderId="1" xfId="0" applyNumberFormat="1" applyFont="1" applyFill="1" applyBorder="1" applyAlignment="1">
      <alignment vertical="center"/>
    </xf>
    <xf numFmtId="0" fontId="6" fillId="0" borderId="1" xfId="0" applyFont="1" applyFill="1" applyBorder="1" applyAlignment="1">
      <alignment horizontal="center" vertical="center"/>
    </xf>
    <xf numFmtId="4" fontId="6" fillId="0" borderId="1" xfId="0" applyNumberFormat="1" applyFont="1" applyFill="1" applyBorder="1" applyAlignment="1">
      <alignment vertical="center"/>
    </xf>
    <xf numFmtId="0" fontId="0" fillId="0" borderId="0" xfId="0" applyFont="1" applyAlignment="1">
      <alignment horizontal="center" vertical="center"/>
    </xf>
    <xf numFmtId="0" fontId="0" fillId="0" borderId="0" xfId="0" applyFont="1" applyAlignment="1">
      <alignment vertical="center"/>
    </xf>
    <xf numFmtId="0" fontId="8" fillId="0" borderId="1" xfId="0" applyFont="1" applyFill="1" applyBorder="1" applyAlignment="1">
      <alignment horizontal="center" vertical="center" wrapText="1"/>
    </xf>
    <xf numFmtId="4" fontId="0" fillId="0" borderId="0" xfId="0" applyNumberFormat="1" applyFont="1" applyAlignment="1">
      <alignment vertical="center"/>
    </xf>
    <xf numFmtId="4" fontId="9" fillId="0" borderId="1" xfId="0" applyNumberFormat="1" applyFont="1" applyFill="1" applyBorder="1" applyAlignment="1">
      <alignment horizontal="right" vertical="center" shrinkToFit="1"/>
    </xf>
    <xf numFmtId="4" fontId="3" fillId="0" borderId="0" xfId="0" applyNumberFormat="1" applyFont="1" applyAlignment="1">
      <alignment vertical="center"/>
    </xf>
    <xf numFmtId="0" fontId="3" fillId="0" borderId="1" xfId="0" applyFont="1" applyBorder="1" applyAlignment="1">
      <alignment horizontal="center" vertical="center"/>
    </xf>
    <xf numFmtId="4" fontId="3" fillId="0" borderId="1" xfId="0" applyNumberFormat="1" applyFont="1" applyBorder="1" applyAlignment="1">
      <alignment horizontal="center" vertical="center"/>
    </xf>
    <xf numFmtId="0" fontId="3" fillId="5" borderId="1" xfId="0" applyFont="1" applyFill="1" applyBorder="1" applyAlignment="1">
      <alignment horizontal="center" vertical="center"/>
    </xf>
    <xf numFmtId="4" fontId="4" fillId="0" borderId="1" xfId="0" applyNumberFormat="1" applyFont="1" applyBorder="1" applyAlignment="1">
      <alignment vertical="center"/>
    </xf>
    <xf numFmtId="0" fontId="11" fillId="0" borderId="1" xfId="0" applyFont="1" applyFill="1" applyBorder="1" applyAlignment="1">
      <alignment horizontal="center" vertical="center" wrapText="1"/>
    </xf>
    <xf numFmtId="4" fontId="3" fillId="0" borderId="1" xfId="0" applyNumberFormat="1" applyFont="1" applyBorder="1" applyAlignment="1">
      <alignment vertical="center"/>
    </xf>
    <xf numFmtId="0" fontId="3" fillId="3" borderId="1" xfId="0" applyFont="1" applyFill="1" applyBorder="1" applyAlignment="1">
      <alignment horizontal="center" vertical="center" wrapText="1"/>
    </xf>
    <xf numFmtId="0" fontId="3" fillId="0" borderId="0" xfId="0" applyFont="1" applyAlignment="1">
      <alignment horizontal="center" vertical="center"/>
    </xf>
    <xf numFmtId="4" fontId="10" fillId="2" borderId="1" xfId="0" applyNumberFormat="1" applyFont="1" applyFill="1" applyBorder="1" applyAlignment="1">
      <alignment horizontal="center" vertical="center" shrinkToFit="1"/>
    </xf>
    <xf numFmtId="0" fontId="4"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xf>
    <xf numFmtId="0" fontId="2" fillId="2" borderId="1" xfId="0" applyFont="1" applyFill="1" applyBorder="1" applyAlignment="1">
      <alignment horizontal="center" vertical="center"/>
    </xf>
    <xf numFmtId="4" fontId="14" fillId="2" borderId="1" xfId="0" applyNumberFormat="1" applyFont="1" applyFill="1" applyBorder="1" applyAlignment="1">
      <alignment vertical="center" shrinkToFit="1"/>
    </xf>
    <xf numFmtId="4" fontId="2" fillId="2" borderId="1" xfId="0" applyNumberFormat="1" applyFont="1" applyFill="1" applyBorder="1" applyAlignment="1">
      <alignment vertical="center"/>
    </xf>
    <xf numFmtId="0" fontId="7" fillId="4" borderId="1" xfId="0" applyFont="1" applyFill="1" applyBorder="1" applyAlignment="1">
      <alignment horizontal="justify" vertical="center" wrapText="1"/>
    </xf>
    <xf numFmtId="0" fontId="8" fillId="0" borderId="1" xfId="0" applyFont="1" applyFill="1" applyBorder="1" applyAlignment="1">
      <alignment horizontal="justify" vertical="center" wrapText="1"/>
    </xf>
    <xf numFmtId="4" fontId="2" fillId="5" borderId="1" xfId="0" applyNumberFormat="1" applyFont="1" applyFill="1" applyBorder="1" applyAlignment="1">
      <alignment horizontal="right" vertical="center" wrapText="1"/>
    </xf>
    <xf numFmtId="0" fontId="16" fillId="0" borderId="0" xfId="1" applyFont="1"/>
    <xf numFmtId="0" fontId="13" fillId="0" borderId="12" xfId="2" applyFont="1" applyBorder="1" applyAlignment="1">
      <alignment vertical="center"/>
    </xf>
    <xf numFmtId="0" fontId="13" fillId="0" borderId="7" xfId="2" applyFont="1" applyBorder="1" applyAlignment="1">
      <alignment vertical="center"/>
    </xf>
    <xf numFmtId="0" fontId="13" fillId="0" borderId="0" xfId="2" applyFont="1" applyAlignment="1">
      <alignment horizontal="center" vertical="center"/>
    </xf>
    <xf numFmtId="0" fontId="19" fillId="8" borderId="0" xfId="2" applyFont="1" applyFill="1" applyAlignment="1">
      <alignment horizontal="center" vertical="center" wrapText="1"/>
    </xf>
    <xf numFmtId="0" fontId="16" fillId="9" borderId="0" xfId="1" applyFill="1"/>
    <xf numFmtId="0" fontId="2" fillId="0" borderId="0" xfId="2" applyFont="1" applyAlignment="1">
      <alignment horizontal="right" vertical="center"/>
    </xf>
    <xf numFmtId="10" fontId="19" fillId="8" borderId="0" xfId="3" applyNumberFormat="1" applyFont="1" applyFill="1" applyAlignment="1">
      <alignment horizontal="center" vertical="center" wrapText="1"/>
    </xf>
    <xf numFmtId="0" fontId="19" fillId="8" borderId="0" xfId="2" applyFont="1" applyFill="1" applyAlignment="1">
      <alignment horizontal="left" vertical="center"/>
    </xf>
    <xf numFmtId="0" fontId="2" fillId="0" borderId="7" xfId="2" applyFont="1" applyBorder="1" applyAlignment="1">
      <alignment horizontal="left" vertical="center"/>
    </xf>
    <xf numFmtId="0" fontId="2" fillId="0" borderId="12" xfId="2" applyFont="1" applyBorder="1" applyAlignment="1">
      <alignment horizontal="left" vertical="center"/>
    </xf>
    <xf numFmtId="0" fontId="13" fillId="0" borderId="0" xfId="2" applyFont="1" applyAlignment="1">
      <alignment horizontal="right" vertical="center"/>
    </xf>
    <xf numFmtId="0" fontId="20" fillId="7" borderId="1" xfId="2" applyFont="1" applyFill="1" applyBorder="1" applyAlignment="1">
      <alignment horizontal="center" vertical="center" wrapText="1"/>
    </xf>
    <xf numFmtId="0" fontId="21" fillId="8" borderId="1" xfId="2" applyFont="1" applyFill="1" applyBorder="1" applyAlignment="1">
      <alignment horizontal="left" vertical="center" wrapText="1"/>
    </xf>
    <xf numFmtId="10" fontId="19" fillId="8" borderId="1" xfId="4" applyNumberFormat="1" applyFont="1" applyFill="1" applyBorder="1" applyAlignment="1">
      <alignment horizontal="center" vertical="center" wrapText="1"/>
    </xf>
    <xf numFmtId="10" fontId="19" fillId="8" borderId="0" xfId="2" applyNumberFormat="1" applyFont="1" applyFill="1" applyAlignment="1">
      <alignment horizontal="center" vertical="center" wrapText="1"/>
    </xf>
    <xf numFmtId="0" fontId="21" fillId="8" borderId="12" xfId="2" applyFont="1" applyFill="1" applyBorder="1" applyAlignment="1">
      <alignment horizontal="center" vertical="center" wrapText="1"/>
    </xf>
    <xf numFmtId="10" fontId="13" fillId="0" borderId="2" xfId="4" applyNumberFormat="1" applyFont="1" applyFill="1" applyBorder="1" applyAlignment="1">
      <alignment horizontal="center" vertical="center" wrapText="1"/>
    </xf>
    <xf numFmtId="0" fontId="21" fillId="8" borderId="7" xfId="2" applyFont="1" applyFill="1" applyBorder="1" applyAlignment="1">
      <alignment horizontal="center" vertical="center" wrapText="1"/>
    </xf>
    <xf numFmtId="10" fontId="13" fillId="8" borderId="2" xfId="4" applyNumberFormat="1" applyFont="1" applyFill="1" applyBorder="1" applyAlignment="1">
      <alignment horizontal="center" vertical="center" wrapText="1"/>
    </xf>
    <xf numFmtId="165" fontId="19" fillId="8" borderId="0" xfId="2" applyNumberFormat="1" applyFont="1" applyFill="1" applyAlignment="1">
      <alignment horizontal="center" vertical="center" wrapText="1"/>
    </xf>
    <xf numFmtId="166" fontId="19" fillId="8" borderId="0" xfId="3" applyNumberFormat="1" applyFont="1" applyFill="1" applyAlignment="1">
      <alignment horizontal="center" vertical="center" wrapText="1"/>
    </xf>
    <xf numFmtId="10" fontId="13" fillId="8" borderId="1" xfId="4" applyNumberFormat="1" applyFont="1" applyFill="1" applyBorder="1" applyAlignment="1">
      <alignment horizontal="center" vertical="center" wrapText="1"/>
    </xf>
    <xf numFmtId="0" fontId="16" fillId="0" borderId="0" xfId="1"/>
    <xf numFmtId="0" fontId="20" fillId="8" borderId="7" xfId="2" applyFont="1" applyFill="1" applyBorder="1" applyAlignment="1">
      <alignment horizontal="center" vertical="center" wrapText="1"/>
    </xf>
    <xf numFmtId="10" fontId="13" fillId="7" borderId="1" xfId="3" applyNumberFormat="1" applyFont="1" applyFill="1" applyBorder="1" applyAlignment="1">
      <alignment horizontal="center" vertical="center" wrapText="1"/>
    </xf>
    <xf numFmtId="0" fontId="15" fillId="0" borderId="0" xfId="0" applyFont="1" applyBorder="1" applyAlignment="1">
      <alignment vertical="center"/>
    </xf>
    <xf numFmtId="0" fontId="16" fillId="9" borderId="0" xfId="1" applyFill="1" applyAlignment="1">
      <alignment vertical="top" wrapText="1"/>
    </xf>
    <xf numFmtId="10" fontId="19" fillId="8" borderId="0" xfId="5" applyNumberFormat="1" applyFont="1" applyFill="1" applyAlignment="1">
      <alignment horizontal="center" vertical="center" wrapText="1"/>
    </xf>
    <xf numFmtId="10" fontId="19" fillId="0" borderId="1" xfId="4" applyNumberFormat="1" applyFont="1" applyFill="1" applyBorder="1" applyAlignment="1">
      <alignment horizontal="center" vertical="center" wrapText="1"/>
    </xf>
    <xf numFmtId="10" fontId="16" fillId="0" borderId="0" xfId="1" applyNumberFormat="1"/>
    <xf numFmtId="166" fontId="13" fillId="8" borderId="0" xfId="2" applyNumberFormat="1" applyFont="1" applyFill="1" applyAlignment="1">
      <alignment horizontal="center" vertical="center" wrapText="1"/>
    </xf>
    <xf numFmtId="0" fontId="13" fillId="2"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4" fontId="14" fillId="2" borderId="1" xfId="0" applyNumberFormat="1" applyFont="1" applyFill="1" applyBorder="1" applyAlignment="1">
      <alignment horizontal="right" vertical="center" shrinkToFit="1"/>
    </xf>
    <xf numFmtId="0" fontId="0" fillId="0" borderId="0" xfId="0" applyFont="1" applyAlignment="1">
      <alignment horizontal="right" vertical="center"/>
    </xf>
    <xf numFmtId="0" fontId="6" fillId="0" borderId="0" xfId="0" applyFont="1" applyAlignment="1">
      <alignment vertical="center"/>
    </xf>
    <xf numFmtId="0" fontId="6" fillId="0" borderId="0" xfId="0" applyFont="1" applyAlignment="1">
      <alignment horizontal="center" vertical="center"/>
    </xf>
    <xf numFmtId="0" fontId="5" fillId="0" borderId="0" xfId="0" applyFont="1" applyAlignment="1">
      <alignment vertical="center"/>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 fontId="3" fillId="0" borderId="1" xfId="0" applyNumberFormat="1" applyFont="1" applyFill="1" applyBorder="1" applyAlignment="1">
      <alignment vertical="center"/>
    </xf>
    <xf numFmtId="0" fontId="6" fillId="0" borderId="0" xfId="0" applyFont="1" applyFill="1" applyAlignment="1">
      <alignment vertical="center"/>
    </xf>
    <xf numFmtId="0" fontId="0" fillId="0" borderId="0" xfId="0" applyFont="1" applyFill="1" applyAlignment="1">
      <alignment vertical="center"/>
    </xf>
    <xf numFmtId="4" fontId="6" fillId="4" borderId="1" xfId="0" applyNumberFormat="1" applyFont="1" applyFill="1" applyBorder="1" applyAlignment="1">
      <alignment vertical="center"/>
    </xf>
    <xf numFmtId="0" fontId="6"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4" fontId="1" fillId="0" borderId="0" xfId="0" applyNumberFormat="1" applyFont="1" applyAlignment="1">
      <alignment vertical="center"/>
    </xf>
    <xf numFmtId="4" fontId="7" fillId="4" borderId="1" xfId="0" applyNumberFormat="1" applyFont="1" applyFill="1" applyBorder="1" applyAlignment="1">
      <alignment horizontal="right" vertical="center" wrapText="1"/>
    </xf>
    <xf numFmtId="4" fontId="0" fillId="0" borderId="0" xfId="0" applyNumberFormat="1" applyFont="1" applyAlignment="1">
      <alignment horizontal="center" vertical="center"/>
    </xf>
    <xf numFmtId="4" fontId="0" fillId="0" borderId="0" xfId="0" applyNumberFormat="1" applyFont="1" applyFill="1" applyAlignment="1">
      <alignment vertical="center"/>
    </xf>
    <xf numFmtId="1" fontId="9" fillId="0" borderId="1" xfId="0" applyNumberFormat="1" applyFont="1" applyFill="1" applyBorder="1" applyAlignment="1">
      <alignment horizontal="center" vertical="center" shrinkToFit="1"/>
    </xf>
    <xf numFmtId="1" fontId="26" fillId="4" borderId="1" xfId="0" applyNumberFormat="1" applyFont="1" applyFill="1" applyBorder="1" applyAlignment="1">
      <alignment horizontal="center" vertical="center" shrinkToFit="1"/>
    </xf>
    <xf numFmtId="0" fontId="6" fillId="0" borderId="1" xfId="0" applyFont="1" applyBorder="1" applyAlignment="1">
      <alignment horizontal="center" vertical="center"/>
    </xf>
    <xf numFmtId="4" fontId="9" fillId="4" borderId="1" xfId="0" applyNumberFormat="1" applyFont="1" applyFill="1" applyBorder="1" applyAlignment="1">
      <alignment horizontal="right" vertical="center" shrinkToFit="1"/>
    </xf>
    <xf numFmtId="4" fontId="26" fillId="4" borderId="1" xfId="0" applyNumberFormat="1" applyFont="1" applyFill="1" applyBorder="1" applyAlignment="1">
      <alignment horizontal="right" vertical="center" shrinkToFit="1"/>
    </xf>
    <xf numFmtId="0" fontId="13" fillId="2" borderId="1" xfId="0" applyFont="1" applyFill="1" applyBorder="1" applyAlignment="1">
      <alignment horizontal="justify" vertical="center" wrapText="1"/>
    </xf>
    <xf numFmtId="0" fontId="6" fillId="0" borderId="1" xfId="0" applyFont="1" applyBorder="1" applyAlignment="1">
      <alignment horizontal="justify" vertical="center" wrapText="1"/>
    </xf>
    <xf numFmtId="0" fontId="5" fillId="4" borderId="1" xfId="0" applyFont="1" applyFill="1" applyBorder="1" applyAlignment="1">
      <alignment horizontal="justify" vertical="center" wrapText="1"/>
    </xf>
    <xf numFmtId="4" fontId="6" fillId="0" borderId="1" xfId="0" applyNumberFormat="1" applyFont="1" applyFill="1" applyBorder="1" applyAlignment="1">
      <alignment horizontal="right" vertical="center" wrapText="1"/>
    </xf>
    <xf numFmtId="4" fontId="5" fillId="4" borderId="1" xfId="0" applyNumberFormat="1" applyFont="1" applyFill="1" applyBorder="1" applyAlignment="1">
      <alignment horizontal="right" vertical="center" wrapText="1"/>
    </xf>
    <xf numFmtId="4" fontId="8" fillId="0" borderId="1" xfId="0" applyNumberFormat="1" applyFont="1" applyFill="1" applyBorder="1" applyAlignment="1">
      <alignment horizontal="right" vertical="center" wrapText="1"/>
    </xf>
    <xf numFmtId="4" fontId="6" fillId="4" borderId="1" xfId="0" applyNumberFormat="1" applyFont="1" applyFill="1" applyBorder="1" applyAlignment="1">
      <alignment horizontal="right" vertical="center" wrapText="1"/>
    </xf>
    <xf numFmtId="4" fontId="6" fillId="0" borderId="1" xfId="0" applyNumberFormat="1" applyFont="1" applyBorder="1" applyAlignment="1">
      <alignment horizontal="right" vertical="center"/>
    </xf>
    <xf numFmtId="4" fontId="5" fillId="4" borderId="1" xfId="0" applyNumberFormat="1" applyFont="1" applyFill="1" applyBorder="1" applyAlignment="1">
      <alignment horizontal="right" vertical="center"/>
    </xf>
    <xf numFmtId="4" fontId="5" fillId="4" borderId="1" xfId="0" applyNumberFormat="1" applyFont="1" applyFill="1" applyBorder="1" applyAlignment="1">
      <alignment horizontal="left" vertical="center" wrapText="1"/>
    </xf>
    <xf numFmtId="4" fontId="24" fillId="0" borderId="0" xfId="0" applyNumberFormat="1" applyFont="1" applyAlignment="1">
      <alignment vertical="center"/>
    </xf>
    <xf numFmtId="0" fontId="25" fillId="0" borderId="0" xfId="0" applyFont="1" applyAlignment="1">
      <alignment vertical="center"/>
    </xf>
    <xf numFmtId="4" fontId="29" fillId="0" borderId="0" xfId="0" applyNumberFormat="1" applyFont="1" applyAlignment="1">
      <alignment vertical="center"/>
    </xf>
    <xf numFmtId="167" fontId="0" fillId="0" borderId="0" xfId="0" applyNumberFormat="1" applyFont="1" applyAlignment="1">
      <alignment vertical="center"/>
    </xf>
    <xf numFmtId="167" fontId="0" fillId="0" borderId="0" xfId="0" applyNumberFormat="1" applyFont="1" applyAlignment="1">
      <alignment horizontal="center" vertical="center"/>
    </xf>
    <xf numFmtId="167" fontId="1" fillId="0" borderId="0" xfId="0" applyNumberFormat="1" applyFont="1" applyAlignment="1">
      <alignment vertical="center"/>
    </xf>
    <xf numFmtId="167" fontId="30" fillId="0" borderId="0" xfId="0" applyNumberFormat="1" applyFont="1" applyAlignment="1">
      <alignment vertical="center"/>
    </xf>
    <xf numFmtId="167" fontId="31" fillId="0" borderId="0" xfId="0" applyNumberFormat="1" applyFont="1" applyAlignment="1">
      <alignment vertical="center"/>
    </xf>
    <xf numFmtId="49" fontId="9" fillId="0" borderId="1" xfId="0" applyNumberFormat="1" applyFont="1" applyFill="1" applyBorder="1" applyAlignment="1">
      <alignment horizontal="center" vertical="center" shrinkToFit="1"/>
    </xf>
    <xf numFmtId="164" fontId="9" fillId="0" borderId="1" xfId="0" applyNumberFormat="1" applyFont="1" applyFill="1" applyBorder="1" applyAlignment="1">
      <alignment horizontal="center" vertical="center" shrinkToFit="1"/>
    </xf>
    <xf numFmtId="1" fontId="14" fillId="2" borderId="1" xfId="0" applyNumberFormat="1" applyFont="1" applyFill="1" applyBorder="1" applyAlignment="1">
      <alignment horizontal="center" vertical="center" shrinkToFit="1"/>
    </xf>
    <xf numFmtId="4" fontId="2" fillId="2" borderId="1" xfId="0" applyNumberFormat="1" applyFont="1" applyFill="1" applyBorder="1" applyAlignment="1">
      <alignment horizontal="right" vertical="center"/>
    </xf>
    <xf numFmtId="0" fontId="7" fillId="4" borderId="1" xfId="0" applyFont="1" applyFill="1" applyBorder="1" applyAlignment="1">
      <alignment horizontal="center" vertical="center"/>
    </xf>
    <xf numFmtId="4" fontId="7" fillId="4" borderId="1" xfId="0" applyNumberFormat="1" applyFont="1" applyFill="1" applyBorder="1" applyAlignment="1">
      <alignment horizontal="right" vertical="center" shrinkToFit="1"/>
    </xf>
    <xf numFmtId="4" fontId="7" fillId="4" borderId="1" xfId="0" applyNumberFormat="1" applyFont="1" applyFill="1" applyBorder="1" applyAlignment="1">
      <alignment vertical="center"/>
    </xf>
    <xf numFmtId="4" fontId="5" fillId="4" borderId="7" xfId="0" applyNumberFormat="1" applyFont="1" applyFill="1" applyBorder="1" applyAlignment="1">
      <alignment vertical="center"/>
    </xf>
    <xf numFmtId="4" fontId="7" fillId="4" borderId="1" xfId="0" applyNumberFormat="1" applyFont="1" applyFill="1" applyBorder="1" applyAlignment="1">
      <alignment horizontal="center" vertical="center"/>
    </xf>
    <xf numFmtId="4" fontId="5" fillId="4" borderId="7" xfId="0" applyNumberFormat="1" applyFont="1" applyFill="1" applyBorder="1" applyAlignment="1">
      <alignment horizontal="center" vertical="center"/>
    </xf>
    <xf numFmtId="0" fontId="8" fillId="0" borderId="0" xfId="6" applyFont="1"/>
    <xf numFmtId="0" fontId="29" fillId="10" borderId="20" xfId="6" applyFont="1" applyFill="1" applyBorder="1" applyAlignment="1">
      <alignment horizontal="center" vertical="center"/>
    </xf>
    <xf numFmtId="0" fontId="29" fillId="2" borderId="20" xfId="6" applyFont="1" applyFill="1" applyBorder="1" applyAlignment="1">
      <alignment horizontal="center" vertical="center"/>
    </xf>
    <xf numFmtId="0" fontId="8" fillId="0" borderId="0" xfId="6" applyFont="1" applyFill="1"/>
    <xf numFmtId="4" fontId="31" fillId="0" borderId="20" xfId="6" applyNumberFormat="1" applyFont="1" applyBorder="1" applyAlignment="1">
      <alignment horizontal="center"/>
    </xf>
    <xf numFmtId="0" fontId="31" fillId="0" borderId="20" xfId="6" applyFont="1" applyBorder="1" applyAlignment="1">
      <alignment horizontal="center"/>
    </xf>
    <xf numFmtId="0" fontId="31" fillId="11" borderId="20" xfId="6" applyFont="1" applyFill="1" applyBorder="1"/>
    <xf numFmtId="0" fontId="31" fillId="12" borderId="20" xfId="6" applyFont="1" applyFill="1" applyBorder="1"/>
    <xf numFmtId="0" fontId="31" fillId="0" borderId="20" xfId="6" applyFont="1" applyFill="1" applyBorder="1"/>
    <xf numFmtId="0" fontId="31" fillId="0" borderId="20" xfId="6" applyFont="1" applyBorder="1"/>
    <xf numFmtId="10" fontId="19" fillId="0" borderId="20" xfId="6" applyNumberFormat="1" applyFont="1" applyBorder="1" applyAlignment="1">
      <alignment horizontal="right" vertical="center"/>
    </xf>
    <xf numFmtId="10" fontId="19" fillId="0" borderId="20" xfId="6" applyNumberFormat="1" applyFont="1" applyBorder="1" applyAlignment="1">
      <alignment horizontal="center"/>
    </xf>
    <xf numFmtId="10" fontId="19" fillId="0" borderId="20" xfId="6" applyNumberFormat="1" applyFont="1" applyFill="1" applyBorder="1" applyAlignment="1">
      <alignment horizontal="center"/>
    </xf>
    <xf numFmtId="10" fontId="19" fillId="0" borderId="20" xfId="6" applyNumberFormat="1" applyFont="1" applyBorder="1" applyAlignment="1">
      <alignment horizontal="right"/>
    </xf>
    <xf numFmtId="4" fontId="31" fillId="0" borderId="20" xfId="6" applyNumberFormat="1" applyFont="1" applyBorder="1" applyAlignment="1">
      <alignment horizontal="right"/>
    </xf>
    <xf numFmtId="40" fontId="31" fillId="0" borderId="20" xfId="6" applyNumberFormat="1" applyFont="1" applyBorder="1"/>
    <xf numFmtId="40" fontId="31" fillId="0" borderId="20" xfId="6" applyNumberFormat="1" applyFont="1" applyFill="1" applyBorder="1"/>
    <xf numFmtId="10" fontId="31" fillId="0" borderId="20" xfId="6" applyNumberFormat="1" applyFont="1" applyBorder="1" applyAlignment="1">
      <alignment horizontal="center"/>
    </xf>
    <xf numFmtId="10" fontId="31" fillId="0" borderId="20" xfId="6" applyNumberFormat="1" applyFont="1" applyFill="1" applyBorder="1" applyAlignment="1">
      <alignment horizontal="center"/>
    </xf>
    <xf numFmtId="10" fontId="33" fillId="0" borderId="20" xfId="6" applyNumberFormat="1" applyFont="1" applyFill="1" applyBorder="1" applyAlignment="1">
      <alignment horizontal="center"/>
    </xf>
    <xf numFmtId="9" fontId="28" fillId="0" borderId="20" xfId="7" applyFont="1" applyFill="1" applyBorder="1"/>
    <xf numFmtId="9" fontId="28" fillId="0" borderId="20" xfId="7" applyFont="1" applyBorder="1"/>
    <xf numFmtId="4" fontId="31" fillId="0" borderId="23" xfId="6" applyNumberFormat="1" applyFont="1" applyBorder="1" applyAlignment="1">
      <alignment horizontal="right"/>
    </xf>
    <xf numFmtId="4" fontId="31" fillId="2" borderId="23" xfId="6" applyNumberFormat="1" applyFont="1" applyFill="1" applyBorder="1" applyAlignment="1">
      <alignment horizontal="right"/>
    </xf>
    <xf numFmtId="0" fontId="31" fillId="2" borderId="20" xfId="6" applyFont="1" applyFill="1" applyBorder="1" applyAlignment="1">
      <alignment horizontal="center"/>
    </xf>
    <xf numFmtId="40" fontId="31" fillId="2" borderId="20" xfId="6" applyNumberFormat="1" applyFont="1" applyFill="1" applyBorder="1"/>
    <xf numFmtId="10" fontId="35" fillId="0" borderId="20" xfId="6" applyNumberFormat="1" applyFont="1" applyFill="1" applyBorder="1" applyAlignment="1">
      <alignment horizontal="center"/>
    </xf>
    <xf numFmtId="10" fontId="28" fillId="0" borderId="20" xfId="7" applyNumberFormat="1" applyFont="1" applyFill="1" applyBorder="1"/>
    <xf numFmtId="10" fontId="36" fillId="0" borderId="20" xfId="7" applyNumberFormat="1" applyFont="1" applyFill="1" applyBorder="1"/>
    <xf numFmtId="168" fontId="37" fillId="0" borderId="20" xfId="8" applyFont="1" applyFill="1" applyBorder="1"/>
    <xf numFmtId="4" fontId="29" fillId="13" borderId="20" xfId="6" applyNumberFormat="1" applyFont="1" applyFill="1" applyBorder="1" applyAlignment="1">
      <alignment vertical="center"/>
    </xf>
    <xf numFmtId="4" fontId="8" fillId="0" borderId="0" xfId="6" applyNumberFormat="1" applyFont="1"/>
    <xf numFmtId="10" fontId="31" fillId="0" borderId="20" xfId="6" applyNumberFormat="1" applyFont="1" applyBorder="1" applyAlignment="1">
      <alignment vertical="center"/>
    </xf>
    <xf numFmtId="40" fontId="31" fillId="0" borderId="20" xfId="6" applyNumberFormat="1" applyFont="1" applyBorder="1" applyAlignment="1">
      <alignment vertical="center"/>
    </xf>
    <xf numFmtId="40" fontId="31" fillId="0" borderId="21" xfId="6" applyNumberFormat="1" applyFont="1" applyBorder="1" applyAlignment="1">
      <alignment vertical="center"/>
    </xf>
    <xf numFmtId="10" fontId="37" fillId="0" borderId="21" xfId="7" applyNumberFormat="1" applyFont="1" applyBorder="1"/>
    <xf numFmtId="0" fontId="19" fillId="0" borderId="0" xfId="6" applyFont="1"/>
    <xf numFmtId="10" fontId="28" fillId="0" borderId="20" xfId="7" applyNumberFormat="1" applyFont="1" applyFill="1" applyBorder="1" applyAlignment="1">
      <alignment horizontal="center"/>
    </xf>
    <xf numFmtId="0" fontId="29" fillId="0" borderId="30" xfId="6" applyFont="1" applyBorder="1" applyAlignment="1">
      <alignment horizontal="center" vertical="center" wrapText="1"/>
    </xf>
    <xf numFmtId="1" fontId="29" fillId="2" borderId="17" xfId="6" applyNumberFormat="1" applyFont="1" applyFill="1" applyBorder="1" applyAlignment="1">
      <alignment horizontal="center" vertical="center"/>
    </xf>
    <xf numFmtId="10" fontId="31" fillId="0" borderId="33" xfId="6" applyNumberFormat="1" applyFont="1" applyBorder="1" applyAlignment="1">
      <alignment vertical="center"/>
    </xf>
    <xf numFmtId="10" fontId="31" fillId="0" borderId="34" xfId="6" applyNumberFormat="1" applyFont="1" applyBorder="1" applyAlignment="1">
      <alignment vertical="center"/>
    </xf>
    <xf numFmtId="0" fontId="2" fillId="14" borderId="3" xfId="0" applyFont="1" applyFill="1" applyBorder="1" applyAlignment="1">
      <alignment vertical="center"/>
    </xf>
    <xf numFmtId="10" fontId="2" fillId="14" borderId="1" xfId="0" applyNumberFormat="1" applyFont="1" applyFill="1" applyBorder="1" applyAlignment="1" applyProtection="1">
      <alignment horizontal="center" vertical="center"/>
      <protection locked="0"/>
    </xf>
    <xf numFmtId="0" fontId="29" fillId="14" borderId="3" xfId="6" applyFont="1" applyFill="1" applyBorder="1" applyAlignment="1">
      <alignment horizontal="center" vertical="center" wrapText="1"/>
    </xf>
    <xf numFmtId="10" fontId="19" fillId="14" borderId="1" xfId="4" applyNumberFormat="1" applyFont="1" applyFill="1" applyBorder="1" applyAlignment="1" applyProtection="1">
      <alignment horizontal="center" vertical="center" wrapText="1"/>
      <protection locked="0"/>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 fillId="0" borderId="12" xfId="0" applyFont="1" applyBorder="1" applyAlignment="1">
      <alignment horizontal="center" vertical="center"/>
    </xf>
    <xf numFmtId="0" fontId="1" fillId="0" borderId="0" xfId="0" applyFont="1" applyBorder="1" applyAlignment="1">
      <alignment horizontal="center" vertical="center"/>
    </xf>
    <xf numFmtId="0" fontId="1" fillId="0" borderId="7" xfId="0" applyFont="1" applyBorder="1" applyAlignment="1">
      <alignment horizontal="center" vertical="center"/>
    </xf>
    <xf numFmtId="0" fontId="1" fillId="0" borderId="13" xfId="0" applyFont="1" applyBorder="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xf>
    <xf numFmtId="0" fontId="2" fillId="6" borderId="5"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5" xfId="0" applyFont="1" applyFill="1" applyBorder="1" applyAlignment="1">
      <alignment horizontal="center" vertical="center"/>
    </xf>
    <xf numFmtId="4" fontId="2" fillId="0" borderId="1" xfId="0" applyNumberFormat="1" applyFont="1" applyBorder="1" applyAlignment="1">
      <alignment horizontal="right" vertical="center"/>
    </xf>
    <xf numFmtId="0" fontId="1" fillId="0" borderId="1" xfId="0" applyFont="1" applyBorder="1" applyAlignment="1">
      <alignment horizontal="center" vertical="center" wrapText="1"/>
    </xf>
    <xf numFmtId="4" fontId="2" fillId="14" borderId="1" xfId="0" applyNumberFormat="1" applyFont="1" applyFill="1" applyBorder="1" applyAlignment="1">
      <alignment horizontal="right" vertical="center"/>
    </xf>
    <xf numFmtId="0" fontId="2" fillId="0" borderId="9" xfId="0" applyFont="1" applyBorder="1" applyAlignment="1">
      <alignment horizontal="center" vertical="center"/>
    </xf>
    <xf numFmtId="0" fontId="2" fillId="0" borderId="13"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0" xfId="0" applyFont="1" applyBorder="1" applyAlignment="1">
      <alignment horizontal="left" vertical="center" wrapText="1"/>
    </xf>
    <xf numFmtId="0" fontId="2" fillId="0" borderId="7" xfId="0" applyFont="1" applyBorder="1" applyAlignment="1">
      <alignment horizontal="left" vertical="center" wrapText="1"/>
    </xf>
    <xf numFmtId="1" fontId="29" fillId="0" borderId="22" xfId="6" applyNumberFormat="1" applyFont="1" applyBorder="1" applyAlignment="1">
      <alignment horizontal="center" vertical="center"/>
    </xf>
    <xf numFmtId="1" fontId="29" fillId="0" borderId="19" xfId="6" applyNumberFormat="1" applyFont="1" applyBorder="1" applyAlignment="1">
      <alignment horizontal="center" vertical="center"/>
    </xf>
    <xf numFmtId="1" fontId="29" fillId="0" borderId="22" xfId="6" applyNumberFormat="1" applyFont="1" applyBorder="1" applyAlignment="1">
      <alignment horizontal="center" vertical="center" wrapText="1"/>
    </xf>
    <xf numFmtId="1" fontId="29" fillId="0" borderId="19" xfId="6" applyNumberFormat="1" applyFont="1" applyBorder="1" applyAlignment="1">
      <alignment horizontal="center" vertical="center" wrapText="1"/>
    </xf>
    <xf numFmtId="1" fontId="29" fillId="0" borderId="21" xfId="6" applyNumberFormat="1" applyFont="1" applyBorder="1" applyAlignment="1">
      <alignment horizontal="center" vertical="center"/>
    </xf>
    <xf numFmtId="1" fontId="29" fillId="0" borderId="27" xfId="6" applyNumberFormat="1" applyFont="1" applyFill="1" applyBorder="1" applyAlignment="1">
      <alignment horizontal="center" vertical="center" wrapText="1"/>
    </xf>
    <xf numFmtId="1" fontId="29" fillId="0" borderId="25" xfId="6" applyNumberFormat="1" applyFont="1" applyFill="1" applyBorder="1" applyAlignment="1">
      <alignment horizontal="center" vertical="center" wrapText="1"/>
    </xf>
    <xf numFmtId="1" fontId="29" fillId="0" borderId="28" xfId="6" applyNumberFormat="1" applyFont="1" applyFill="1" applyBorder="1" applyAlignment="1">
      <alignment horizontal="center" vertical="center" wrapText="1"/>
    </xf>
    <xf numFmtId="1" fontId="29" fillId="0" borderId="30" xfId="6" applyNumberFormat="1" applyFont="1" applyBorder="1" applyAlignment="1">
      <alignment horizontal="center" vertical="center"/>
    </xf>
    <xf numFmtId="1" fontId="29" fillId="0" borderId="1" xfId="6" applyNumberFormat="1" applyFont="1" applyBorder="1" applyAlignment="1">
      <alignment horizontal="center" vertical="center" wrapText="1"/>
    </xf>
    <xf numFmtId="0" fontId="29" fillId="0" borderId="32" xfId="6" applyFont="1" applyBorder="1" applyAlignment="1">
      <alignment horizontal="center" vertical="center"/>
    </xf>
    <xf numFmtId="0" fontId="29" fillId="0" borderId="33" xfId="6" applyFont="1" applyBorder="1" applyAlignment="1">
      <alignment horizontal="center" vertical="center"/>
    </xf>
    <xf numFmtId="40" fontId="29" fillId="7" borderId="20" xfId="6" applyNumberFormat="1" applyFont="1" applyFill="1" applyBorder="1" applyAlignment="1">
      <alignment horizontal="center" vertical="center"/>
    </xf>
    <xf numFmtId="4" fontId="29" fillId="13" borderId="29" xfId="6" applyNumberFormat="1" applyFont="1" applyFill="1" applyBorder="1" applyAlignment="1">
      <alignment horizontal="center" vertical="center"/>
    </xf>
    <xf numFmtId="4" fontId="29" fillId="13" borderId="23" xfId="6" applyNumberFormat="1" applyFont="1" applyFill="1" applyBorder="1" applyAlignment="1">
      <alignment horizontal="center" vertical="center"/>
    </xf>
    <xf numFmtId="40" fontId="29" fillId="0" borderId="20" xfId="6" applyNumberFormat="1" applyFont="1" applyBorder="1" applyAlignment="1">
      <alignment horizontal="center" vertical="center"/>
    </xf>
    <xf numFmtId="40" fontId="29" fillId="0" borderId="21" xfId="6" applyNumberFormat="1" applyFont="1" applyBorder="1" applyAlignment="1">
      <alignment horizontal="center" vertical="center"/>
    </xf>
    <xf numFmtId="1" fontId="29" fillId="0" borderId="20" xfId="6" applyNumberFormat="1" applyFont="1" applyBorder="1" applyAlignment="1">
      <alignment horizontal="center" vertical="center"/>
    </xf>
    <xf numFmtId="1" fontId="29" fillId="0" borderId="1" xfId="6" applyNumberFormat="1" applyFont="1" applyFill="1" applyBorder="1" applyAlignment="1">
      <alignment horizontal="center" vertical="center" wrapText="1"/>
    </xf>
    <xf numFmtId="1" fontId="29" fillId="0" borderId="21" xfId="6" applyNumberFormat="1" applyFont="1" applyFill="1" applyBorder="1" applyAlignment="1">
      <alignment horizontal="center" vertical="center" wrapText="1"/>
    </xf>
    <xf numFmtId="1" fontId="29" fillId="0" borderId="22" xfId="6" applyNumberFormat="1" applyFont="1" applyFill="1" applyBorder="1" applyAlignment="1">
      <alignment horizontal="center" vertical="center" wrapText="1"/>
    </xf>
    <xf numFmtId="1" fontId="29" fillId="0" borderId="24" xfId="6" applyNumberFormat="1" applyFont="1" applyBorder="1" applyAlignment="1">
      <alignment horizontal="center" vertical="center"/>
    </xf>
    <xf numFmtId="1" fontId="29" fillId="0" borderId="25" xfId="6" applyNumberFormat="1" applyFont="1" applyBorder="1" applyAlignment="1">
      <alignment horizontal="center" vertical="center"/>
    </xf>
    <xf numFmtId="1" fontId="29" fillId="0" borderId="26" xfId="6" applyNumberFormat="1" applyFont="1" applyBorder="1" applyAlignment="1">
      <alignment horizontal="center" vertical="center"/>
    </xf>
    <xf numFmtId="1" fontId="29" fillId="0" borderId="20" xfId="6" applyNumberFormat="1" applyFont="1" applyFill="1" applyBorder="1" applyAlignment="1">
      <alignment horizontal="center" vertical="center" wrapText="1"/>
    </xf>
    <xf numFmtId="1" fontId="29" fillId="0" borderId="19" xfId="6" applyNumberFormat="1" applyFont="1" applyFill="1" applyBorder="1" applyAlignment="1">
      <alignment horizontal="center" vertical="center" wrapText="1"/>
    </xf>
    <xf numFmtId="0" fontId="32" fillId="0" borderId="14" xfId="6" applyFont="1" applyBorder="1" applyAlignment="1">
      <alignment horizontal="center" vertical="center" wrapText="1"/>
    </xf>
    <xf numFmtId="0" fontId="32" fillId="0" borderId="15" xfId="6" applyFont="1" applyBorder="1" applyAlignment="1">
      <alignment horizontal="center" vertical="center" wrapText="1"/>
    </xf>
    <xf numFmtId="0" fontId="32" fillId="0" borderId="16" xfId="6" applyFont="1" applyBorder="1" applyAlignment="1">
      <alignment horizontal="center" vertical="center" wrapText="1"/>
    </xf>
    <xf numFmtId="0" fontId="29" fillId="0" borderId="17" xfId="6" applyFont="1" applyBorder="1" applyAlignment="1">
      <alignment horizontal="center" vertical="center" wrapText="1"/>
    </xf>
    <xf numFmtId="0" fontId="29" fillId="0" borderId="0" xfId="6" applyFont="1" applyBorder="1" applyAlignment="1">
      <alignment horizontal="center" vertical="center" wrapText="1"/>
    </xf>
    <xf numFmtId="0" fontId="29" fillId="0" borderId="18" xfId="6" applyFont="1" applyBorder="1" applyAlignment="1">
      <alignment horizontal="center" vertical="center" wrapText="1"/>
    </xf>
    <xf numFmtId="0" fontId="29" fillId="0" borderId="1" xfId="6" applyFont="1" applyBorder="1" applyAlignment="1">
      <alignment horizontal="left" vertical="center" wrapText="1"/>
    </xf>
    <xf numFmtId="0" fontId="29" fillId="0" borderId="31" xfId="6" applyFont="1" applyBorder="1" applyAlignment="1">
      <alignment horizontal="left" vertical="center" wrapText="1"/>
    </xf>
    <xf numFmtId="0" fontId="29" fillId="0" borderId="19" xfId="6" applyFont="1" applyBorder="1" applyAlignment="1">
      <alignment horizontal="center" vertical="center"/>
    </xf>
    <xf numFmtId="0" fontId="29" fillId="14" borderId="3" xfId="6" applyFont="1" applyFill="1" applyBorder="1" applyAlignment="1">
      <alignment horizontal="left" vertical="center" wrapText="1"/>
    </xf>
    <xf numFmtId="0" fontId="29" fillId="14" borderId="4" xfId="6" applyFont="1" applyFill="1" applyBorder="1" applyAlignment="1">
      <alignment horizontal="left" vertical="center" wrapText="1"/>
    </xf>
    <xf numFmtId="0" fontId="29" fillId="14" borderId="5" xfId="6" applyFont="1" applyFill="1" applyBorder="1" applyAlignment="1">
      <alignment horizontal="left" vertical="center" wrapText="1"/>
    </xf>
    <xf numFmtId="0" fontId="21" fillId="8" borderId="12" xfId="2" applyFont="1" applyFill="1" applyBorder="1" applyAlignment="1">
      <alignment horizontal="left" vertical="center" wrapText="1"/>
    </xf>
    <xf numFmtId="0" fontId="21" fillId="8" borderId="7" xfId="2" applyFont="1" applyFill="1" applyBorder="1" applyAlignment="1">
      <alignment horizontal="left" vertical="center" wrapText="1"/>
    </xf>
    <xf numFmtId="0" fontId="23" fillId="0" borderId="9" xfId="0" applyFont="1" applyBorder="1" applyAlignment="1">
      <alignment horizontal="center" vertical="center"/>
    </xf>
    <xf numFmtId="0" fontId="23"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7" xfId="0" applyFont="1" applyBorder="1" applyAlignment="1">
      <alignment horizontal="center" vertical="center"/>
    </xf>
    <xf numFmtId="0" fontId="15" fillId="0" borderId="13" xfId="0" applyFont="1" applyBorder="1" applyAlignment="1">
      <alignment horizontal="center" vertical="center"/>
    </xf>
    <xf numFmtId="0" fontId="15" fillId="0" borderId="8" xfId="0" applyFont="1" applyBorder="1" applyAlignment="1">
      <alignment horizontal="center" vertical="center"/>
    </xf>
    <xf numFmtId="0" fontId="13" fillId="8" borderId="9" xfId="2" applyFont="1" applyFill="1" applyBorder="1" applyAlignment="1">
      <alignment horizontal="center" vertical="center" wrapText="1"/>
    </xf>
    <xf numFmtId="0" fontId="13" fillId="8" borderId="11" xfId="2" applyFont="1" applyFill="1" applyBorder="1" applyAlignment="1">
      <alignment horizontal="center" vertical="center" wrapText="1"/>
    </xf>
    <xf numFmtId="0" fontId="18" fillId="8" borderId="13" xfId="2" applyFont="1" applyFill="1" applyBorder="1" applyAlignment="1">
      <alignment horizontal="center" vertical="center" wrapText="1"/>
    </xf>
    <xf numFmtId="0" fontId="18" fillId="8" borderId="8" xfId="2" applyFont="1" applyFill="1" applyBorder="1" applyAlignment="1">
      <alignment horizontal="center" vertical="center" wrapText="1"/>
    </xf>
    <xf numFmtId="0" fontId="13" fillId="0" borderId="1" xfId="2" applyFont="1" applyBorder="1" applyAlignment="1">
      <alignment horizontal="justify" vertical="center" wrapText="1"/>
    </xf>
    <xf numFmtId="0" fontId="13" fillId="0" borderId="1" xfId="2" applyFont="1" applyBorder="1" applyAlignment="1">
      <alignment horizontal="justify" vertical="center"/>
    </xf>
    <xf numFmtId="0" fontId="13" fillId="14" borderId="1" xfId="2" applyFont="1" applyFill="1" applyBorder="1" applyAlignment="1" applyProtection="1">
      <alignment horizontal="left" vertical="center" wrapText="1"/>
      <protection locked="0"/>
    </xf>
    <xf numFmtId="0" fontId="13" fillId="14" borderId="1" xfId="2" applyFont="1" applyFill="1" applyBorder="1" applyAlignment="1" applyProtection="1">
      <alignment horizontal="left" vertical="center"/>
      <protection locked="0"/>
    </xf>
    <xf numFmtId="0" fontId="2" fillId="14" borderId="4" xfId="0" applyFont="1" applyFill="1" applyBorder="1" applyAlignment="1" applyProtection="1">
      <alignment horizontal="left" vertical="center" wrapText="1"/>
      <protection locked="0"/>
    </xf>
    <xf numFmtId="0" fontId="2" fillId="14" borderId="5" xfId="0" applyFont="1" applyFill="1" applyBorder="1" applyAlignment="1" applyProtection="1">
      <alignment horizontal="left" vertical="center" wrapText="1"/>
      <protection locked="0"/>
    </xf>
  </cellXfs>
  <cellStyles count="9">
    <cellStyle name="Normal" xfId="0" builtinId="0"/>
    <cellStyle name="Normal 3" xfId="2"/>
    <cellStyle name="Normal 4" xfId="6"/>
    <cellStyle name="Normal_pLANILHA DE BDI_MODELO v2_EXCEL" xfId="1"/>
    <cellStyle name="Porcentagem 2" xfId="7"/>
    <cellStyle name="Porcentagem 2 10" xfId="5"/>
    <cellStyle name="Porcentagem 2 2 2" xfId="3"/>
    <cellStyle name="Porcentagem 3" xfId="4"/>
    <cellStyle name="Vírgula 2" xfId="8"/>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53579</xdr:colOff>
      <xdr:row>0</xdr:row>
      <xdr:rowOff>47625</xdr:rowOff>
    </xdr:from>
    <xdr:to>
      <xdr:col>1</xdr:col>
      <xdr:colOff>1744266</xdr:colOff>
      <xdr:row>2</xdr:row>
      <xdr:rowOff>146998</xdr:rowOff>
    </xdr:to>
    <xdr:pic>
      <xdr:nvPicPr>
        <xdr:cNvPr id="2" name="Imagem 2"/>
        <xdr:cNvPicPr/>
      </xdr:nvPicPr>
      <xdr:blipFill>
        <a:blip xmlns:r="http://schemas.openxmlformats.org/officeDocument/2006/relationships" r:embed="rId1"/>
        <a:stretch/>
      </xdr:blipFill>
      <xdr:spPr>
        <a:xfrm>
          <a:off x="53579" y="47625"/>
          <a:ext cx="2274093" cy="527998"/>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62075</xdr:colOff>
      <xdr:row>0</xdr:row>
      <xdr:rowOff>51237</xdr:rowOff>
    </xdr:from>
    <xdr:to>
      <xdr:col>1</xdr:col>
      <xdr:colOff>1380911</xdr:colOff>
      <xdr:row>2</xdr:row>
      <xdr:rowOff>154856</xdr:rowOff>
    </xdr:to>
    <xdr:pic>
      <xdr:nvPicPr>
        <xdr:cNvPr id="2"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075" y="51237"/>
          <a:ext cx="2256770" cy="5306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504825</xdr:colOff>
      <xdr:row>28</xdr:row>
      <xdr:rowOff>38100</xdr:rowOff>
    </xdr:from>
    <xdr:to>
      <xdr:col>1</xdr:col>
      <xdr:colOff>0</xdr:colOff>
      <xdr:row>31</xdr:row>
      <xdr:rowOff>0</xdr:rowOff>
    </xdr:to>
    <xdr:pic>
      <xdr:nvPicPr>
        <xdr:cNvPr id="2" name="Picture 1">
          <a:extLst>
            <a:ext uri="{FF2B5EF4-FFF2-40B4-BE49-F238E27FC236}">
              <a16:creationId xmlns:a16="http://schemas.microsoft.com/office/drawing/2014/main" id="{00000000-0008-0000-0400-00000A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4825" y="7162800"/>
          <a:ext cx="358140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47295</xdr:colOff>
      <xdr:row>0</xdr:row>
      <xdr:rowOff>44558</xdr:rowOff>
    </xdr:from>
    <xdr:to>
      <xdr:col>0</xdr:col>
      <xdr:colOff>1340067</xdr:colOff>
      <xdr:row>2</xdr:row>
      <xdr:rowOff>13726</xdr:rowOff>
    </xdr:to>
    <xdr:pic>
      <xdr:nvPicPr>
        <xdr:cNvPr id="3" name="Imagem 2"/>
        <xdr:cNvPicPr/>
      </xdr:nvPicPr>
      <xdr:blipFill>
        <a:blip xmlns:r="http://schemas.openxmlformats.org/officeDocument/2006/relationships" r:embed="rId2"/>
        <a:stretch/>
      </xdr:blipFill>
      <xdr:spPr>
        <a:xfrm>
          <a:off x="47295" y="44558"/>
          <a:ext cx="1292772" cy="300472"/>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504825</xdr:colOff>
      <xdr:row>28</xdr:row>
      <xdr:rowOff>38100</xdr:rowOff>
    </xdr:from>
    <xdr:to>
      <xdr:col>1</xdr:col>
      <xdr:colOff>0</xdr:colOff>
      <xdr:row>31</xdr:row>
      <xdr:rowOff>0</xdr:rowOff>
    </xdr:to>
    <xdr:pic>
      <xdr:nvPicPr>
        <xdr:cNvPr id="2" name="Pictur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4825" y="7162800"/>
          <a:ext cx="358140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52552</xdr:colOff>
      <xdr:row>0</xdr:row>
      <xdr:rowOff>34562</xdr:rowOff>
    </xdr:from>
    <xdr:to>
      <xdr:col>0</xdr:col>
      <xdr:colOff>1345324</xdr:colOff>
      <xdr:row>2</xdr:row>
      <xdr:rowOff>33132</xdr:rowOff>
    </xdr:to>
    <xdr:pic>
      <xdr:nvPicPr>
        <xdr:cNvPr id="3" name="Imagem 2"/>
        <xdr:cNvPicPr/>
      </xdr:nvPicPr>
      <xdr:blipFill>
        <a:blip xmlns:r="http://schemas.openxmlformats.org/officeDocument/2006/relationships" r:embed="rId2"/>
        <a:stretch/>
      </xdr:blipFill>
      <xdr:spPr>
        <a:xfrm>
          <a:off x="52552" y="34562"/>
          <a:ext cx="1292772" cy="329874"/>
        </a:xfrm>
        <a:prstGeom prst="rect">
          <a:avLst/>
        </a:prstGeom>
        <a:ln w="0">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_fs\Operacional\Users\fabiano\Downloads\10039\ca_arqs\eletrica\e0104500.doc"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m11\publico\WINDOWS\TEMP\B5348E-LM001_R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Users\Ana\Google%20Drive\ENGENHARIA\PREFEITURA%20MUNICIPAL%20DE%20LEOPOLDINA\2.PORTICO\Revis&#227;o%2004.07\PLANILHA%20M&#218;LTIPLA%20-%202022%20-%2030.06.2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pu-a\01-md-2005\EQUIP\MAQUINAS\I02011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1.%20PASTA/0.%20AND/Campo%20Cer&#226;mica%20RX-R5/____REV%2007/PLN-EXE-ORC-JDF-RCC-0101-REV08.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_fs\Operacional\Marcia\Receita%20Federal%20-%20RJ\Preg&#227;o%203-2013%20-%20Ag.%20Modelo%20B%20Pirai%20e%20Resende\EDITAL%201-2013-%20ADAPTACAO%20PROJETO%20BASICO%20-%20AGENCIA%20MODELO\ANEXO%20V%20-%20PLANILHA%20DE%20OR&#199;AMENTO%20E%20CRONOGRAM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rv_fs\Operacional\JUSTI&#199;A%20FEDERAL\Predio%20Sede%20%20Vitoria%20ES%20-%202009\Justi&#231;a%20Federal%201&#170;%20Instancia\PLANILHA%20OR&#199;AMENTARIA\Or&#231;amento\JFES_Planilha_Orc_Rev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WNova%20pasta/2%20-%20CNC/Museu%20Mariano%20Proc&#243;pio%20-%20Atualiz.%20pre&#231;o%20(k)/OR&#199;AMENTO%20%20MAPRO%20A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idor\1.%20a1mc%20engenharia%20e%20projetos\CORREIO\26.%20CRISTIANE\PLANILHA%20M&#218;LTIPLA%20V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MERGÊNCIA"/>
      <sheetName val="CAPA"/>
      <sheetName val="Controle"/>
      <sheetName val="LOJAS"/>
      <sheetName val="CONDOMINOS"/>
      <sheetName val="QUADROS DE DISTRIBUIÇÃO"/>
      <sheetName val="BARRAMENTO BLINDADO"/>
      <sheetName val="TRANSFORMADORES"/>
      <sheetName val="GERAL ORIGINAL"/>
      <sheetName val="GERAL POR ITENS"/>
      <sheetName val="MOTORES"/>
      <sheetName val="ANTIGO COND"/>
      <sheetName val="ANTIGO GERAL"/>
      <sheetName val="H_MOT"/>
      <sheetName val="C_MOT"/>
    </sheetNames>
    <sheetDataSet>
      <sheetData sheetId="0" refreshError="1">
        <row r="2">
          <cell r="A2" t="str">
            <v>TABELA DE CARGAS – POR TRANSFORMADOR/PBT EM EMERGÊNCIA</v>
          </cell>
        </row>
        <row r="4">
          <cell r="A4" t="str">
            <v>TRANSFORMADOR 1.1 – PBT-1.1 EM EMERGÊNCIA</v>
          </cell>
        </row>
        <row r="6">
          <cell r="A6" t="str">
            <v>FINALIDADE</v>
          </cell>
          <cell r="B6" t="str">
            <v>POT. UNIT. (kW)</v>
          </cell>
          <cell r="C6" t="str">
            <v>POT. UNIT. (CV)</v>
          </cell>
          <cell r="D6" t="str">
            <v>T I P O</v>
          </cell>
          <cell r="E6" t="str">
            <v>POT-M (KW)</v>
          </cell>
          <cell r="F6" t="str">
            <v>FP- M</v>
          </cell>
          <cell r="G6" t="str">
            <v>QTDE.</v>
          </cell>
          <cell r="H6" t="str">
            <v>PÓLOS</v>
          </cell>
          <cell r="I6" t="str">
            <v>F.D.</v>
          </cell>
          <cell r="J6" t="str">
            <v>F.P.</v>
          </cell>
          <cell r="K6" t="str">
            <v>POT. INSTALADA (kW)</v>
          </cell>
          <cell r="L6" t="str">
            <v>POT. INSTALADA (kVA)</v>
          </cell>
          <cell r="M6" t="str">
            <v>POT. DEMANDADA (kW)</v>
          </cell>
          <cell r="N6" t="str">
            <v>POT. DEMANDADA (kVA)</v>
          </cell>
        </row>
        <row r="7">
          <cell r="A7" t="str">
            <v>BARRAMENTO BLINDADO BB1.1/1.3 – ILUMINAÇÃO HALL</v>
          </cell>
          <cell r="B7">
            <v>123.78</v>
          </cell>
          <cell r="E7" t="e">
            <v>#N/A</v>
          </cell>
          <cell r="F7" t="e">
            <v>#N/A</v>
          </cell>
          <cell r="G7">
            <v>1</v>
          </cell>
          <cell r="I7">
            <v>0.71596423332687886</v>
          </cell>
          <cell r="J7">
            <v>0.97999999999999976</v>
          </cell>
          <cell r="K7">
            <v>123.78</v>
          </cell>
          <cell r="L7">
            <v>126.30612244897962</v>
          </cell>
          <cell r="M7">
            <v>88.622052801201065</v>
          </cell>
          <cell r="N7">
            <v>90.430666123674584</v>
          </cell>
        </row>
        <row r="8">
          <cell r="A8" t="str">
            <v>QD-B1-3S</v>
          </cell>
          <cell r="B8">
            <v>140.32509426511928</v>
          </cell>
          <cell r="E8" t="e">
            <v>#N/A</v>
          </cell>
          <cell r="F8" t="e">
            <v>#N/A</v>
          </cell>
          <cell r="G8">
            <v>1</v>
          </cell>
          <cell r="I8">
            <v>1</v>
          </cell>
          <cell r="J8">
            <v>0.77296462798671983</v>
          </cell>
          <cell r="K8">
            <v>140.32509426511928</v>
          </cell>
          <cell r="L8">
            <v>181.54141752982022</v>
          </cell>
          <cell r="M8">
            <v>140.32509426511928</v>
          </cell>
          <cell r="N8">
            <v>181.54141752982022</v>
          </cell>
        </row>
        <row r="9">
          <cell r="A9" t="str">
            <v>NO BREAK</v>
          </cell>
          <cell r="B9">
            <v>30</v>
          </cell>
          <cell r="G9">
            <v>2</v>
          </cell>
          <cell r="I9">
            <v>0.5</v>
          </cell>
          <cell r="J9">
            <v>1</v>
          </cell>
          <cell r="K9">
            <v>60</v>
          </cell>
          <cell r="L9">
            <v>60</v>
          </cell>
          <cell r="M9">
            <v>30</v>
          </cell>
          <cell r="N9">
            <v>30</v>
          </cell>
        </row>
        <row r="10">
          <cell r="A10" t="str">
            <v>TOTAL</v>
          </cell>
          <cell r="I10">
            <v>0.79896043489677604</v>
          </cell>
          <cell r="J10">
            <v>0.85752015197356957</v>
          </cell>
          <cell r="K10">
            <v>324.10509426511931</v>
          </cell>
          <cell r="L10">
            <v>367.84753997879983</v>
          </cell>
          <cell r="M10">
            <v>258.94714706632033</v>
          </cell>
          <cell r="N10">
            <v>301.97208365349479</v>
          </cell>
        </row>
        <row r="12">
          <cell r="A12" t="str">
            <v>RESUMO GERAL:</v>
          </cell>
          <cell r="B12" t="str">
            <v>kW</v>
          </cell>
          <cell r="C12" t="str">
            <v>kVA</v>
          </cell>
        </row>
        <row r="13">
          <cell r="A13" t="str">
            <v>DEMANDAS</v>
          </cell>
          <cell r="B13">
            <v>258.94714706632033</v>
          </cell>
          <cell r="C13">
            <v>301.97208365349479</v>
          </cell>
        </row>
        <row r="14">
          <cell r="A14" t="str">
            <v>RESERVA     (%)</v>
          </cell>
          <cell r="B14">
            <v>0.2</v>
          </cell>
        </row>
        <row r="15">
          <cell r="A15" t="str">
            <v>FATOR DE SIMULTANEIDADE</v>
          </cell>
          <cell r="B15">
            <v>1</v>
          </cell>
        </row>
        <row r="17">
          <cell r="A17" t="str">
            <v xml:space="preserve">DEMANDA FINAL </v>
          </cell>
          <cell r="B17">
            <v>310.73657647958436</v>
          </cell>
          <cell r="C17">
            <v>362.36650038419373</v>
          </cell>
        </row>
        <row r="19">
          <cell r="A19" t="str">
            <v>TENSÃO (V)</v>
          </cell>
          <cell r="B19">
            <v>380</v>
          </cell>
          <cell r="C19" t="str">
            <v>V</v>
          </cell>
        </row>
        <row r="20">
          <cell r="A20" t="str">
            <v>CORRENTE (A)</v>
          </cell>
          <cell r="B20">
            <v>550.55893826872864</v>
          </cell>
          <cell r="C20" t="str">
            <v>A</v>
          </cell>
        </row>
        <row r="21">
          <cell r="A21" t="str">
            <v>DISJUNTOR GERAL</v>
          </cell>
          <cell r="B21">
            <v>2500</v>
          </cell>
          <cell r="C21" t="str">
            <v>A</v>
          </cell>
        </row>
        <row r="23">
          <cell r="A23" t="str">
            <v>TRANSFORMADOR DE 1500KVA</v>
          </cell>
        </row>
        <row r="27">
          <cell r="A27" t="str">
            <v>TRANSFORMADOR 1.2 – PBT-1.2 EM EMERGÊNCIA</v>
          </cell>
        </row>
        <row r="29">
          <cell r="A29" t="str">
            <v>FINALIDADE</v>
          </cell>
          <cell r="B29" t="str">
            <v>POT. UNIT. (kW)</v>
          </cell>
          <cell r="C29" t="str">
            <v>POT. UNIT. (CV)</v>
          </cell>
          <cell r="D29" t="str">
            <v>T I P O</v>
          </cell>
          <cell r="E29" t="str">
            <v>POT-M (KW)</v>
          </cell>
          <cell r="F29" t="str">
            <v>FP- M</v>
          </cell>
          <cell r="G29" t="str">
            <v>QTDE.</v>
          </cell>
          <cell r="H29" t="str">
            <v>PÓLOS</v>
          </cell>
          <cell r="I29" t="str">
            <v>F.D.</v>
          </cell>
          <cell r="J29" t="str">
            <v>F.P.</v>
          </cell>
          <cell r="K29" t="str">
            <v>POT. INSTALADA (kW)</v>
          </cell>
          <cell r="L29" t="str">
            <v>POT. INSTALADA (kVA)</v>
          </cell>
          <cell r="M29" t="str">
            <v>POT. DEMANDADA (kW)</v>
          </cell>
          <cell r="N29" t="str">
            <v>POT. DEMANDADA (kVA)</v>
          </cell>
        </row>
        <row r="30">
          <cell r="A30" t="str">
            <v>ELEVADORES SUBSOLO</v>
          </cell>
          <cell r="B30">
            <v>20</v>
          </cell>
          <cell r="E30" t="e">
            <v>#N/A</v>
          </cell>
          <cell r="F30" t="e">
            <v>#N/A</v>
          </cell>
          <cell r="G30">
            <v>2</v>
          </cell>
          <cell r="I30">
            <v>0</v>
          </cell>
          <cell r="J30">
            <v>0.8</v>
          </cell>
          <cell r="K30">
            <v>40</v>
          </cell>
          <cell r="L30">
            <v>50</v>
          </cell>
          <cell r="M30">
            <v>0</v>
          </cell>
          <cell r="N30">
            <v>0</v>
          </cell>
        </row>
        <row r="31">
          <cell r="A31" t="str">
            <v>ILUMINAÇÃO E COMANDO ELEVADORES SUBSOLO</v>
          </cell>
          <cell r="B31">
            <v>1.3</v>
          </cell>
          <cell r="E31" t="e">
            <v>#N/A</v>
          </cell>
          <cell r="F31" t="e">
            <v>#N/A</v>
          </cell>
          <cell r="G31">
            <v>1</v>
          </cell>
          <cell r="I31">
            <v>0.74</v>
          </cell>
          <cell r="J31">
            <v>0.8</v>
          </cell>
          <cell r="K31">
            <v>1.3</v>
          </cell>
          <cell r="L31">
            <v>1.625</v>
          </cell>
          <cell r="M31">
            <v>0.96199999999999997</v>
          </cell>
          <cell r="N31">
            <v>1.2024999999999999</v>
          </cell>
        </row>
        <row r="32">
          <cell r="A32" t="str">
            <v>ELEVADORES GARAGEM</v>
          </cell>
          <cell r="B32">
            <v>20</v>
          </cell>
          <cell r="E32" t="e">
            <v>#N/A</v>
          </cell>
          <cell r="F32" t="e">
            <v>#N/A</v>
          </cell>
          <cell r="G32">
            <v>2</v>
          </cell>
          <cell r="I32">
            <v>0.74</v>
          </cell>
          <cell r="J32">
            <v>0.8</v>
          </cell>
          <cell r="K32">
            <v>40</v>
          </cell>
          <cell r="L32">
            <v>50</v>
          </cell>
          <cell r="M32">
            <v>29.6</v>
          </cell>
          <cell r="N32">
            <v>37</v>
          </cell>
        </row>
        <row r="33">
          <cell r="A33" t="str">
            <v>ILUMINAÇÃO E COMANDO ELEVADORES GARAGEM</v>
          </cell>
          <cell r="B33">
            <v>1.3</v>
          </cell>
          <cell r="E33" t="e">
            <v>#N/A</v>
          </cell>
          <cell r="F33" t="e">
            <v>#N/A</v>
          </cell>
          <cell r="G33">
            <v>1</v>
          </cell>
          <cell r="I33">
            <v>0</v>
          </cell>
          <cell r="J33">
            <v>0.8</v>
          </cell>
          <cell r="K33">
            <v>1.3</v>
          </cell>
          <cell r="L33">
            <v>1.625</v>
          </cell>
          <cell r="M33">
            <v>0</v>
          </cell>
          <cell r="N33">
            <v>0</v>
          </cell>
        </row>
        <row r="34">
          <cell r="A34" t="str">
            <v>ELEVADORES ZONA BAIXA</v>
          </cell>
          <cell r="B34">
            <v>50</v>
          </cell>
          <cell r="E34" t="e">
            <v>#N/A</v>
          </cell>
          <cell r="F34" t="e">
            <v>#N/A</v>
          </cell>
          <cell r="G34">
            <v>8</v>
          </cell>
          <cell r="I34">
            <v>0.125</v>
          </cell>
          <cell r="J34">
            <v>0.8</v>
          </cell>
          <cell r="K34">
            <v>400</v>
          </cell>
          <cell r="L34">
            <v>500</v>
          </cell>
          <cell r="M34">
            <v>50</v>
          </cell>
          <cell r="N34">
            <v>62.5</v>
          </cell>
        </row>
        <row r="35">
          <cell r="A35" t="str">
            <v>ILUMINAÇÃO E COMANDO ELEVADORES ZONA BAIXA</v>
          </cell>
          <cell r="B35">
            <v>3</v>
          </cell>
          <cell r="E35" t="e">
            <v>#N/A</v>
          </cell>
          <cell r="F35" t="e">
            <v>#N/A</v>
          </cell>
          <cell r="G35">
            <v>1</v>
          </cell>
          <cell r="I35">
            <v>0.1</v>
          </cell>
          <cell r="J35">
            <v>0.8</v>
          </cell>
          <cell r="K35">
            <v>3</v>
          </cell>
          <cell r="L35">
            <v>3.75</v>
          </cell>
          <cell r="M35">
            <v>0.30000000000000004</v>
          </cell>
          <cell r="N35">
            <v>0.375</v>
          </cell>
        </row>
        <row r="36">
          <cell r="A36" t="str">
            <v>QD-B1-3S-AC</v>
          </cell>
          <cell r="B36">
            <v>140.32509426511928</v>
          </cell>
          <cell r="E36" t="e">
            <v>#N/A</v>
          </cell>
          <cell r="F36" t="e">
            <v>#N/A</v>
          </cell>
          <cell r="G36">
            <v>1</v>
          </cell>
          <cell r="I36">
            <v>0</v>
          </cell>
          <cell r="J36">
            <v>0.77296462798671983</v>
          </cell>
          <cell r="K36">
            <v>140.32509426511928</v>
          </cell>
          <cell r="L36">
            <v>181.54141752982022</v>
          </cell>
          <cell r="M36">
            <v>0</v>
          </cell>
          <cell r="N36">
            <v>0</v>
          </cell>
        </row>
        <row r="37">
          <cell r="A37" t="str">
            <v>VENTILAÇÃO</v>
          </cell>
          <cell r="B37">
            <v>0.56488549618320616</v>
          </cell>
          <cell r="C37">
            <v>0.5</v>
          </cell>
          <cell r="D37" t="str">
            <v>C</v>
          </cell>
          <cell r="E37">
            <v>0.56488549618320616</v>
          </cell>
          <cell r="F37">
            <v>0.73</v>
          </cell>
          <cell r="G37">
            <v>1</v>
          </cell>
          <cell r="I37">
            <v>0</v>
          </cell>
          <cell r="J37">
            <v>0.73</v>
          </cell>
          <cell r="K37">
            <v>0.56488549618320616</v>
          </cell>
          <cell r="L37">
            <v>0.77381574819617283</v>
          </cell>
          <cell r="M37">
            <v>0</v>
          </cell>
          <cell r="N37">
            <v>0</v>
          </cell>
        </row>
        <row r="38">
          <cell r="A38" t="str">
            <v>VENTILAÇÃO</v>
          </cell>
          <cell r="B38">
            <v>0.80291970802919721</v>
          </cell>
          <cell r="C38">
            <v>0.75</v>
          </cell>
          <cell r="D38" t="str">
            <v>C</v>
          </cell>
          <cell r="E38">
            <v>0.80291970802919721</v>
          </cell>
          <cell r="F38">
            <v>0.77</v>
          </cell>
          <cell r="G38">
            <v>1</v>
          </cell>
          <cell r="I38">
            <v>0</v>
          </cell>
          <cell r="J38">
            <v>0.77</v>
          </cell>
          <cell r="K38">
            <v>0.80291970802919721</v>
          </cell>
          <cell r="L38">
            <v>1.0427528675703859</v>
          </cell>
          <cell r="M38">
            <v>0</v>
          </cell>
          <cell r="N38">
            <v>0</v>
          </cell>
        </row>
        <row r="39">
          <cell r="A39" t="str">
            <v>VENTILAÇÃO</v>
          </cell>
          <cell r="B39">
            <v>1.8987341772151898</v>
          </cell>
          <cell r="C39">
            <v>2</v>
          </cell>
          <cell r="D39" t="str">
            <v>C</v>
          </cell>
          <cell r="E39">
            <v>1.8987341772151898</v>
          </cell>
          <cell r="F39">
            <v>0.82</v>
          </cell>
          <cell r="G39">
            <v>1</v>
          </cell>
          <cell r="I39">
            <v>0</v>
          </cell>
          <cell r="J39">
            <v>0.82</v>
          </cell>
          <cell r="K39">
            <v>1.8987341772151898</v>
          </cell>
          <cell r="L39">
            <v>2.3155294844087684</v>
          </cell>
          <cell r="M39">
            <v>0</v>
          </cell>
          <cell r="N39">
            <v>0</v>
          </cell>
        </row>
        <row r="40">
          <cell r="A40" t="str">
            <v>FANCOIL</v>
          </cell>
          <cell r="B40">
            <v>6.3805104408352662</v>
          </cell>
          <cell r="C40">
            <v>7.5</v>
          </cell>
          <cell r="D40" t="str">
            <v>C</v>
          </cell>
          <cell r="E40">
            <v>6.3805104408352662</v>
          </cell>
          <cell r="F40">
            <v>0.8</v>
          </cell>
          <cell r="G40">
            <v>2</v>
          </cell>
          <cell r="I40">
            <v>0</v>
          </cell>
          <cell r="J40">
            <v>0.8</v>
          </cell>
          <cell r="K40">
            <v>12.761020881670532</v>
          </cell>
          <cell r="L40">
            <v>15.951276102088165</v>
          </cell>
          <cell r="M40">
            <v>0</v>
          </cell>
          <cell r="N40">
            <v>0</v>
          </cell>
        </row>
        <row r="41">
          <cell r="A41" t="str">
            <v>UNIDADE CONDENSADORA</v>
          </cell>
          <cell r="B41">
            <v>43.4</v>
          </cell>
          <cell r="G41">
            <v>1</v>
          </cell>
          <cell r="I41">
            <v>0</v>
          </cell>
          <cell r="J41">
            <v>0.8</v>
          </cell>
          <cell r="K41">
            <v>43.4</v>
          </cell>
          <cell r="L41">
            <v>54.249999999999993</v>
          </cell>
          <cell r="M41">
            <v>0</v>
          </cell>
          <cell r="N41">
            <v>0</v>
          </cell>
        </row>
        <row r="42">
          <cell r="A42" t="str">
            <v>FANCOIL ESCRITÓRIOS</v>
          </cell>
          <cell r="B42">
            <v>8.6705202312138727</v>
          </cell>
          <cell r="C42">
            <v>10</v>
          </cell>
          <cell r="D42" t="str">
            <v>C</v>
          </cell>
          <cell r="E42">
            <v>8.6705202312138727</v>
          </cell>
          <cell r="F42">
            <v>0.85</v>
          </cell>
          <cell r="G42">
            <v>32</v>
          </cell>
          <cell r="I42">
            <v>0</v>
          </cell>
          <cell r="J42">
            <v>0.85</v>
          </cell>
          <cell r="K42">
            <v>277.45664739884393</v>
          </cell>
          <cell r="L42">
            <v>326.41958517511051</v>
          </cell>
          <cell r="M42">
            <v>0</v>
          </cell>
          <cell r="N42">
            <v>0</v>
          </cell>
        </row>
        <row r="43">
          <cell r="A43" t="str">
            <v>ILUMINAÇÃO, TOMADAS E AR CONDICIONADO FAST FOOD</v>
          </cell>
          <cell r="B43">
            <v>258.76900000000001</v>
          </cell>
          <cell r="G43">
            <v>1</v>
          </cell>
          <cell r="I43">
            <v>0</v>
          </cell>
          <cell r="J43">
            <v>0.9</v>
          </cell>
          <cell r="K43">
            <v>258.76900000000001</v>
          </cell>
          <cell r="L43">
            <v>287.52111111111111</v>
          </cell>
          <cell r="M43">
            <v>0</v>
          </cell>
          <cell r="N43">
            <v>0</v>
          </cell>
        </row>
        <row r="44">
          <cell r="A44" t="str">
            <v>BOMBA DE RECALQUE DE ÁGUA FRIA</v>
          </cell>
          <cell r="B44">
            <v>20.670391061452513</v>
          </cell>
          <cell r="C44">
            <v>25</v>
          </cell>
          <cell r="D44" t="str">
            <v>H</v>
          </cell>
          <cell r="E44">
            <v>20.670391061452513</v>
          </cell>
          <cell r="F44">
            <v>0.85</v>
          </cell>
          <cell r="G44">
            <v>2</v>
          </cell>
          <cell r="I44">
            <v>0</v>
          </cell>
          <cell r="J44">
            <v>0.85</v>
          </cell>
          <cell r="K44">
            <v>41.340782122905026</v>
          </cell>
          <cell r="L44">
            <v>48.636214262241211</v>
          </cell>
          <cell r="M44">
            <v>0</v>
          </cell>
          <cell r="N44">
            <v>0</v>
          </cell>
        </row>
        <row r="45">
          <cell r="A45" t="str">
            <v>BOMBA DE RECALQUE DE ÁGUAS PLUVIAIS</v>
          </cell>
          <cell r="B45">
            <v>8.6705202312138727</v>
          </cell>
          <cell r="C45">
            <v>10</v>
          </cell>
          <cell r="D45" t="str">
            <v>H</v>
          </cell>
          <cell r="E45">
            <v>8.6705202312138727</v>
          </cell>
          <cell r="F45">
            <v>0.85</v>
          </cell>
          <cell r="G45">
            <v>6</v>
          </cell>
          <cell r="I45">
            <v>0</v>
          </cell>
          <cell r="J45">
            <v>0.85</v>
          </cell>
          <cell r="K45">
            <v>52.02312138728324</v>
          </cell>
          <cell r="L45">
            <v>61.203672220333225</v>
          </cell>
          <cell r="M45">
            <v>0</v>
          </cell>
          <cell r="N45">
            <v>0</v>
          </cell>
        </row>
        <row r="46">
          <cell r="A46" t="str">
            <v>BOMBA DE RECALQUE DE ESGOTO</v>
          </cell>
          <cell r="B46">
            <v>8.6705202312138727</v>
          </cell>
          <cell r="C46">
            <v>10</v>
          </cell>
          <cell r="D46" t="str">
            <v>H</v>
          </cell>
          <cell r="E46">
            <v>8.6705202312138727</v>
          </cell>
          <cell r="F46">
            <v>0.85</v>
          </cell>
          <cell r="G46">
            <v>6</v>
          </cell>
          <cell r="I46">
            <v>0</v>
          </cell>
          <cell r="J46">
            <v>0.85</v>
          </cell>
          <cell r="K46">
            <v>52.02312138728324</v>
          </cell>
          <cell r="L46">
            <v>61.203672220333225</v>
          </cell>
          <cell r="M46">
            <v>0</v>
          </cell>
          <cell r="N46">
            <v>0</v>
          </cell>
        </row>
        <row r="47">
          <cell r="A47" t="str">
            <v>BOMBA DE RECALQUE DE REUSO</v>
          </cell>
          <cell r="B47">
            <v>1.0135135135135136</v>
          </cell>
          <cell r="C47">
            <v>1</v>
          </cell>
          <cell r="D47" t="str">
            <v>H</v>
          </cell>
          <cell r="E47">
            <v>1.0135135135135136</v>
          </cell>
          <cell r="F47">
            <v>0.78</v>
          </cell>
          <cell r="G47">
            <v>2</v>
          </cell>
          <cell r="I47">
            <v>0</v>
          </cell>
          <cell r="J47">
            <v>0.78</v>
          </cell>
          <cell r="K47">
            <v>2.0270270270270272</v>
          </cell>
          <cell r="L47">
            <v>2.5987525987525988</v>
          </cell>
          <cell r="M47">
            <v>0</v>
          </cell>
          <cell r="N47">
            <v>0</v>
          </cell>
        </row>
        <row r="48">
          <cell r="A48" t="str">
            <v>BOMBA DE RECALQUE DO POÇO DE RETARDO</v>
          </cell>
          <cell r="B48">
            <v>1.0135135135135136</v>
          </cell>
          <cell r="C48">
            <v>1</v>
          </cell>
          <cell r="D48" t="str">
            <v>H</v>
          </cell>
          <cell r="E48">
            <v>1.0135135135135136</v>
          </cell>
          <cell r="F48">
            <v>0.78</v>
          </cell>
          <cell r="G48">
            <v>2</v>
          </cell>
          <cell r="I48">
            <v>0</v>
          </cell>
          <cell r="J48">
            <v>0.78</v>
          </cell>
          <cell r="K48">
            <v>2.0270270270270272</v>
          </cell>
          <cell r="L48">
            <v>2.5987525987525988</v>
          </cell>
          <cell r="M48">
            <v>0</v>
          </cell>
          <cell r="N48">
            <v>0</v>
          </cell>
        </row>
        <row r="49">
          <cell r="A49" t="str">
            <v>ESCADA ROLANTE</v>
          </cell>
          <cell r="B49">
            <v>10</v>
          </cell>
          <cell r="G49">
            <v>2</v>
          </cell>
          <cell r="I49">
            <v>0</v>
          </cell>
          <cell r="J49">
            <v>0.8</v>
          </cell>
          <cell r="K49">
            <v>20</v>
          </cell>
          <cell r="L49">
            <v>25</v>
          </cell>
          <cell r="M49">
            <v>0</v>
          </cell>
          <cell r="N49">
            <v>0</v>
          </cell>
        </row>
        <row r="50">
          <cell r="A50" t="str">
            <v>TOTAL</v>
          </cell>
          <cell r="I50">
            <v>5.8131468987100983E-2</v>
          </cell>
          <cell r="J50">
            <v>0.79999999999999993</v>
          </cell>
          <cell r="K50">
            <v>1391.0193808785871</v>
          </cell>
          <cell r="L50">
            <v>1678.056551918718</v>
          </cell>
          <cell r="M50">
            <v>80.861999999999995</v>
          </cell>
          <cell r="N50">
            <v>101.0775</v>
          </cell>
        </row>
        <row r="52">
          <cell r="I52" t="str">
            <v>COM O PAINEL DE SEGURANÇA EM FUNCIONAMENTO</v>
          </cell>
        </row>
        <row r="53">
          <cell r="A53" t="str">
            <v>RESUMO GERAL:</v>
          </cell>
          <cell r="B53" t="str">
            <v>kW</v>
          </cell>
          <cell r="C53" t="str">
            <v>kVA</v>
          </cell>
          <cell r="I53" t="str">
            <v>kW</v>
          </cell>
          <cell r="J53" t="str">
            <v>kVA</v>
          </cell>
        </row>
        <row r="54">
          <cell r="A54" t="str">
            <v>DEMANDAS</v>
          </cell>
          <cell r="B54">
            <v>80.861999999999995</v>
          </cell>
          <cell r="C54">
            <v>101.0775</v>
          </cell>
          <cell r="I54">
            <v>442.08736295026449</v>
          </cell>
          <cell r="J54">
            <v>529.01118759655708</v>
          </cell>
        </row>
        <row r="55">
          <cell r="A55" t="str">
            <v>RESERVA     (%)</v>
          </cell>
          <cell r="B55">
            <v>0.2</v>
          </cell>
          <cell r="I55">
            <v>0</v>
          </cell>
        </row>
        <row r="56">
          <cell r="A56" t="str">
            <v>FATOR DE SIMULTANEIDADE</v>
          </cell>
          <cell r="B56">
            <v>1</v>
          </cell>
          <cell r="I56">
            <v>1</v>
          </cell>
        </row>
        <row r="58">
          <cell r="A58" t="str">
            <v xml:space="preserve">DEMANDA FINAL </v>
          </cell>
          <cell r="B58">
            <v>97.034399999999991</v>
          </cell>
          <cell r="C58">
            <v>121.29299999999999</v>
          </cell>
          <cell r="I58">
            <v>442.08736295026449</v>
          </cell>
          <cell r="J58">
            <v>529.01118759655708</v>
          </cell>
        </row>
        <row r="60">
          <cell r="A60" t="str">
            <v>TENSÃO (V)</v>
          </cell>
          <cell r="B60">
            <v>380</v>
          </cell>
          <cell r="C60" t="str">
            <v>V</v>
          </cell>
          <cell r="I60">
            <v>380</v>
          </cell>
          <cell r="J60" t="str">
            <v>V</v>
          </cell>
        </row>
        <row r="61">
          <cell r="A61" t="str">
            <v>CORRENTE (A)</v>
          </cell>
          <cell r="B61">
            <v>184.28564789688755</v>
          </cell>
          <cell r="C61" t="str">
            <v>A</v>
          </cell>
          <cell r="I61">
            <v>803.74934621893647</v>
          </cell>
          <cell r="J61" t="str">
            <v>A</v>
          </cell>
        </row>
        <row r="62">
          <cell r="A62" t="str">
            <v>DISJUNTOR GERAL</v>
          </cell>
          <cell r="B62">
            <v>2500</v>
          </cell>
          <cell r="C62" t="str">
            <v>A</v>
          </cell>
          <cell r="I62">
            <v>2500</v>
          </cell>
          <cell r="J62" t="str">
            <v>A</v>
          </cell>
        </row>
        <row r="64">
          <cell r="A64" t="str">
            <v>TRANSFORMADOR DE 1500KVA</v>
          </cell>
        </row>
        <row r="69">
          <cell r="A69" t="str">
            <v>PBT-SEG EM EMERGÊNCIA</v>
          </cell>
        </row>
        <row r="71">
          <cell r="A71" t="str">
            <v>EM REGIME NORMAL</v>
          </cell>
        </row>
        <row r="72">
          <cell r="A72" t="str">
            <v>FINALIDADE</v>
          </cell>
          <cell r="B72" t="str">
            <v>POT. UNIT. (kW)</v>
          </cell>
          <cell r="C72" t="str">
            <v>POT. UNIT. (CV)</v>
          </cell>
          <cell r="D72" t="str">
            <v>T I P O</v>
          </cell>
          <cell r="E72" t="str">
            <v>POT-M (KW)</v>
          </cell>
          <cell r="F72" t="str">
            <v>FP- M</v>
          </cell>
          <cell r="G72" t="str">
            <v>QTDE.</v>
          </cell>
          <cell r="H72" t="str">
            <v>PÓLOS</v>
          </cell>
          <cell r="I72" t="str">
            <v>F.D.</v>
          </cell>
          <cell r="J72" t="str">
            <v>F.P.</v>
          </cell>
          <cell r="K72" t="str">
            <v>POT. INSTALADA (kW)</v>
          </cell>
          <cell r="L72" t="str">
            <v>POT. INSTALADA (kVA)</v>
          </cell>
          <cell r="M72" t="str">
            <v>POT. DEMANDADA (kW)</v>
          </cell>
          <cell r="N72" t="str">
            <v>POT. DEMANDADA (kVA)</v>
          </cell>
        </row>
        <row r="73">
          <cell r="A73" t="str">
            <v>ELEVADOR DE SEGUANÇA</v>
          </cell>
          <cell r="B73">
            <v>35</v>
          </cell>
          <cell r="E73" t="e">
            <v>#N/A</v>
          </cell>
          <cell r="F73" t="e">
            <v>#N/A</v>
          </cell>
          <cell r="G73">
            <v>1</v>
          </cell>
          <cell r="I73">
            <v>1</v>
          </cell>
          <cell r="J73">
            <v>0.8</v>
          </cell>
          <cell r="K73">
            <v>35</v>
          </cell>
          <cell r="L73">
            <v>43.75</v>
          </cell>
          <cell r="M73">
            <v>35</v>
          </cell>
          <cell r="N73">
            <v>43.75</v>
          </cell>
        </row>
        <row r="74">
          <cell r="A74" t="str">
            <v>ILUMINAÇÃO E COMANDO ELEVADORE DE SEGURANÇA</v>
          </cell>
          <cell r="B74">
            <v>3</v>
          </cell>
          <cell r="E74" t="e">
            <v>#N/A</v>
          </cell>
          <cell r="F74" t="e">
            <v>#N/A</v>
          </cell>
          <cell r="G74">
            <v>1</v>
          </cell>
          <cell r="I74">
            <v>1</v>
          </cell>
          <cell r="J74">
            <v>0.8</v>
          </cell>
          <cell r="K74">
            <v>3</v>
          </cell>
          <cell r="L74">
            <v>3.75</v>
          </cell>
          <cell r="M74">
            <v>3</v>
          </cell>
          <cell r="N74">
            <v>3.75</v>
          </cell>
        </row>
        <row r="75">
          <cell r="A75" t="str">
            <v>PRESSURIZAÇÃO ESCADA 5SS</v>
          </cell>
          <cell r="B75">
            <v>6.3805104408352662</v>
          </cell>
          <cell r="C75">
            <v>7.5</v>
          </cell>
          <cell r="D75" t="str">
            <v>C</v>
          </cell>
          <cell r="E75">
            <v>6.3805104408352662</v>
          </cell>
          <cell r="F75">
            <v>0.8</v>
          </cell>
          <cell r="G75">
            <v>4</v>
          </cell>
          <cell r="I75">
            <v>0</v>
          </cell>
          <cell r="J75">
            <v>0.8</v>
          </cell>
          <cell r="K75">
            <v>25.522041763341065</v>
          </cell>
          <cell r="L75">
            <v>31.902552204176331</v>
          </cell>
          <cell r="M75">
            <v>0</v>
          </cell>
          <cell r="N75">
            <v>0</v>
          </cell>
        </row>
        <row r="76">
          <cell r="A76" t="str">
            <v>PRESSURIZAÇÃO ESCADA 3SS</v>
          </cell>
          <cell r="B76">
            <v>8.6705202312138727</v>
          </cell>
          <cell r="C76">
            <v>10</v>
          </cell>
          <cell r="D76" t="str">
            <v>C</v>
          </cell>
          <cell r="E76">
            <v>8.6705202312138727</v>
          </cell>
          <cell r="F76">
            <v>0.85</v>
          </cell>
          <cell r="G76">
            <v>2</v>
          </cell>
          <cell r="I76">
            <v>0</v>
          </cell>
          <cell r="J76">
            <v>0.85</v>
          </cell>
          <cell r="K76">
            <v>17.341040462427745</v>
          </cell>
          <cell r="L76">
            <v>20.401224073444407</v>
          </cell>
          <cell r="M76">
            <v>0</v>
          </cell>
          <cell r="N76">
            <v>0</v>
          </cell>
        </row>
        <row r="77">
          <cell r="A77" t="str">
            <v>PRESSURIZAÇÃO ESCADA 1SS</v>
          </cell>
          <cell r="B77">
            <v>16.930022573363431</v>
          </cell>
          <cell r="C77">
            <v>20</v>
          </cell>
          <cell r="D77" t="str">
            <v>C</v>
          </cell>
          <cell r="E77">
            <v>16.930022573363431</v>
          </cell>
          <cell r="F77">
            <v>0.84</v>
          </cell>
          <cell r="G77">
            <v>5</v>
          </cell>
          <cell r="I77">
            <v>0</v>
          </cell>
          <cell r="J77">
            <v>0.84</v>
          </cell>
          <cell r="K77">
            <v>84.650112866817153</v>
          </cell>
          <cell r="L77">
            <v>100.77394388906805</v>
          </cell>
          <cell r="M77">
            <v>0</v>
          </cell>
          <cell r="N77">
            <v>0</v>
          </cell>
        </row>
        <row r="78">
          <cell r="A78" t="str">
            <v>EXAUSTÃO DE FUMAÇA</v>
          </cell>
          <cell r="B78">
            <v>16.930022573363431</v>
          </cell>
          <cell r="C78">
            <v>20</v>
          </cell>
          <cell r="D78" t="str">
            <v>C</v>
          </cell>
          <cell r="E78">
            <v>16.930022573363431</v>
          </cell>
          <cell r="F78">
            <v>0.84</v>
          </cell>
          <cell r="G78">
            <v>2</v>
          </cell>
          <cell r="I78">
            <v>0</v>
          </cell>
          <cell r="J78">
            <v>0.84</v>
          </cell>
          <cell r="K78">
            <v>33.860045146726861</v>
          </cell>
          <cell r="L78">
            <v>40.309577555627214</v>
          </cell>
          <cell r="M78">
            <v>0</v>
          </cell>
          <cell r="N78">
            <v>0</v>
          </cell>
        </row>
        <row r="79">
          <cell r="A79" t="str">
            <v>ELEVADOR DE SEGUANÇA</v>
          </cell>
          <cell r="B79">
            <v>35</v>
          </cell>
          <cell r="E79" t="e">
            <v>#N/A</v>
          </cell>
          <cell r="F79" t="e">
            <v>#N/A</v>
          </cell>
          <cell r="G79">
            <v>1</v>
          </cell>
          <cell r="I79">
            <v>1</v>
          </cell>
          <cell r="J79">
            <v>0.8</v>
          </cell>
          <cell r="K79">
            <v>35</v>
          </cell>
          <cell r="L79">
            <v>43.75</v>
          </cell>
          <cell r="M79">
            <v>35</v>
          </cell>
          <cell r="N79">
            <v>43.75</v>
          </cell>
        </row>
        <row r="80">
          <cell r="A80" t="str">
            <v>ILUMINAÇÃO E COMANDO ELEVADORE DE SEGURANÇA</v>
          </cell>
          <cell r="B80">
            <v>3</v>
          </cell>
          <cell r="E80" t="e">
            <v>#N/A</v>
          </cell>
          <cell r="F80" t="e">
            <v>#N/A</v>
          </cell>
          <cell r="G80">
            <v>1</v>
          </cell>
          <cell r="I80">
            <v>1</v>
          </cell>
          <cell r="J80">
            <v>0.8</v>
          </cell>
          <cell r="K80">
            <v>3</v>
          </cell>
          <cell r="L80">
            <v>3.75</v>
          </cell>
          <cell r="M80">
            <v>3</v>
          </cell>
          <cell r="N80">
            <v>3.75</v>
          </cell>
        </row>
        <row r="81">
          <cell r="A81" t="str">
            <v>PRESSURIZAÇÃO ESCADA 5SS</v>
          </cell>
          <cell r="B81">
            <v>6.3805104408352662</v>
          </cell>
          <cell r="C81">
            <v>7.5</v>
          </cell>
          <cell r="D81" t="str">
            <v>C</v>
          </cell>
          <cell r="E81">
            <v>6.3805104408352662</v>
          </cell>
          <cell r="F81">
            <v>0.8</v>
          </cell>
          <cell r="G81">
            <v>4</v>
          </cell>
          <cell r="I81">
            <v>0</v>
          </cell>
          <cell r="J81">
            <v>0.8</v>
          </cell>
          <cell r="K81">
            <v>25.522041763341065</v>
          </cell>
          <cell r="L81">
            <v>31.902552204176331</v>
          </cell>
          <cell r="M81">
            <v>0</v>
          </cell>
          <cell r="N81">
            <v>0</v>
          </cell>
        </row>
        <row r="82">
          <cell r="A82" t="str">
            <v>PRESSURIZAÇÃO ESCADA 3SS</v>
          </cell>
          <cell r="B82">
            <v>8.6705202312138727</v>
          </cell>
          <cell r="C82">
            <v>10</v>
          </cell>
          <cell r="D82" t="str">
            <v>C</v>
          </cell>
          <cell r="E82">
            <v>8.6705202312138727</v>
          </cell>
          <cell r="F82">
            <v>0.85</v>
          </cell>
          <cell r="G82">
            <v>2</v>
          </cell>
          <cell r="I82">
            <v>0</v>
          </cell>
          <cell r="J82">
            <v>0.85</v>
          </cell>
          <cell r="K82">
            <v>17.341040462427745</v>
          </cell>
          <cell r="L82">
            <v>20.401224073444407</v>
          </cell>
          <cell r="M82">
            <v>0</v>
          </cell>
          <cell r="N82">
            <v>0</v>
          </cell>
        </row>
        <row r="83">
          <cell r="A83" t="str">
            <v>PRESSURIZAÇÃO ESCADA 1SS</v>
          </cell>
          <cell r="B83">
            <v>16.930022573363431</v>
          </cell>
          <cell r="C83">
            <v>20</v>
          </cell>
          <cell r="D83" t="str">
            <v>C</v>
          </cell>
          <cell r="E83">
            <v>16.930022573363431</v>
          </cell>
          <cell r="F83">
            <v>0.84</v>
          </cell>
          <cell r="G83">
            <v>5</v>
          </cell>
          <cell r="I83">
            <v>0</v>
          </cell>
          <cell r="J83">
            <v>0.84</v>
          </cell>
          <cell r="K83">
            <v>84.650112866817153</v>
          </cell>
          <cell r="L83">
            <v>100.77394388906805</v>
          </cell>
          <cell r="M83">
            <v>0</v>
          </cell>
          <cell r="N83">
            <v>0</v>
          </cell>
        </row>
        <row r="84">
          <cell r="A84" t="str">
            <v>EXAUSTÃO DE FUMAÇA</v>
          </cell>
          <cell r="B84">
            <v>16.930022573363431</v>
          </cell>
          <cell r="C84">
            <v>20</v>
          </cell>
          <cell r="D84" t="str">
            <v>C</v>
          </cell>
          <cell r="E84">
            <v>16.930022573363431</v>
          </cell>
          <cell r="F84">
            <v>0.84</v>
          </cell>
          <cell r="G84">
            <v>2</v>
          </cell>
          <cell r="I84">
            <v>0</v>
          </cell>
          <cell r="J84">
            <v>0.84</v>
          </cell>
          <cell r="K84">
            <v>33.860045146726861</v>
          </cell>
          <cell r="L84">
            <v>40.309577555627214</v>
          </cell>
          <cell r="M84">
            <v>0</v>
          </cell>
          <cell r="N84">
            <v>0</v>
          </cell>
        </row>
        <row r="85">
          <cell r="A85" t="str">
            <v>BOMBA DE RECALQUE DE ÓLEO DIESEL</v>
          </cell>
          <cell r="B85">
            <v>2.7500000000000004</v>
          </cell>
          <cell r="C85">
            <v>3</v>
          </cell>
          <cell r="D85" t="str">
            <v>H</v>
          </cell>
          <cell r="E85">
            <v>2.7500000000000004</v>
          </cell>
          <cell r="F85">
            <v>0.77</v>
          </cell>
          <cell r="G85">
            <v>2</v>
          </cell>
          <cell r="I85">
            <v>0.5</v>
          </cell>
          <cell r="J85">
            <v>0.77</v>
          </cell>
          <cell r="K85">
            <v>5.5000000000000009</v>
          </cell>
          <cell r="L85">
            <v>7.1428571428571441</v>
          </cell>
          <cell r="M85">
            <v>2.7500000000000004</v>
          </cell>
          <cell r="N85">
            <v>3.5714285714285721</v>
          </cell>
        </row>
        <row r="86">
          <cell r="A86" t="str">
            <v>ILUMINAÇÃO E TOMADAS GERADOR</v>
          </cell>
          <cell r="B86">
            <v>11.67</v>
          </cell>
          <cell r="E86" t="e">
            <v>#N/A</v>
          </cell>
          <cell r="F86" t="e">
            <v>#N/A</v>
          </cell>
          <cell r="G86">
            <v>1</v>
          </cell>
          <cell r="I86">
            <v>0.9</v>
          </cell>
          <cell r="J86">
            <v>0.94</v>
          </cell>
          <cell r="K86">
            <v>11.67</v>
          </cell>
          <cell r="L86">
            <v>12.414893617021278</v>
          </cell>
          <cell r="M86">
            <v>10.503</v>
          </cell>
          <cell r="N86">
            <v>11.17340425531915</v>
          </cell>
        </row>
        <row r="87">
          <cell r="A87" t="str">
            <v>BOMBA DE INCÊNDIO JOCKEY</v>
          </cell>
          <cell r="B87">
            <v>4.3632075471698117</v>
          </cell>
          <cell r="C87">
            <v>5</v>
          </cell>
          <cell r="D87" t="str">
            <v>H</v>
          </cell>
          <cell r="E87">
            <v>4.3632075471698117</v>
          </cell>
          <cell r="F87">
            <v>0.83</v>
          </cell>
          <cell r="G87">
            <v>1</v>
          </cell>
          <cell r="I87">
            <v>1</v>
          </cell>
          <cell r="J87">
            <v>0.83</v>
          </cell>
          <cell r="K87">
            <v>4.3632075471698117</v>
          </cell>
          <cell r="L87">
            <v>5.2568765628551954</v>
          </cell>
          <cell r="M87">
            <v>4.3632075471698117</v>
          </cell>
          <cell r="N87">
            <v>5.2568765628551954</v>
          </cell>
        </row>
        <row r="88">
          <cell r="A88" t="str">
            <v>BOMBA DE INCÊNDIO PRINCIPAL</v>
          </cell>
          <cell r="B88">
            <v>119.56521739130434</v>
          </cell>
          <cell r="C88">
            <v>150</v>
          </cell>
          <cell r="D88" t="str">
            <v>H</v>
          </cell>
          <cell r="E88">
            <v>119.56521739130434</v>
          </cell>
          <cell r="F88">
            <v>0.86</v>
          </cell>
          <cell r="G88">
            <v>1</v>
          </cell>
          <cell r="I88">
            <v>0</v>
          </cell>
          <cell r="J88">
            <v>0.86</v>
          </cell>
          <cell r="K88">
            <v>119.56521739130434</v>
          </cell>
          <cell r="L88">
            <v>139.02932254802832</v>
          </cell>
          <cell r="M88">
            <v>0</v>
          </cell>
          <cell r="N88">
            <v>0</v>
          </cell>
        </row>
        <row r="89">
          <cell r="A89" t="str">
            <v>RETIFICADOR SUBESTAÇÃO</v>
          </cell>
          <cell r="B89">
            <v>10</v>
          </cell>
          <cell r="G89">
            <v>1</v>
          </cell>
          <cell r="I89">
            <v>1</v>
          </cell>
          <cell r="J89">
            <v>0.8</v>
          </cell>
          <cell r="K89">
            <v>10</v>
          </cell>
          <cell r="L89">
            <v>12.5</v>
          </cell>
          <cell r="M89">
            <v>10</v>
          </cell>
          <cell r="N89">
            <v>12.5</v>
          </cell>
        </row>
        <row r="90">
          <cell r="A90" t="str">
            <v>TOTAL</v>
          </cell>
          <cell r="I90">
            <v>0.18844624461614121</v>
          </cell>
          <cell r="J90">
            <v>0.81266524224042402</v>
          </cell>
          <cell r="K90">
            <v>549.84490541709977</v>
          </cell>
          <cell r="L90">
            <v>658.11854531539404</v>
          </cell>
          <cell r="M90">
            <v>103.61620754716981</v>
          </cell>
          <cell r="N90">
            <v>127.50170938960292</v>
          </cell>
        </row>
        <row r="92">
          <cell r="A92" t="str">
            <v>RESUMO GERAL:</v>
          </cell>
          <cell r="B92" t="str">
            <v>kW</v>
          </cell>
          <cell r="C92" t="str">
            <v>kVA</v>
          </cell>
        </row>
        <row r="93">
          <cell r="A93" t="str">
            <v>DEMANDAS</v>
          </cell>
          <cell r="B93">
            <v>103.61620754716981</v>
          </cell>
          <cell r="C93">
            <v>127.50170938960292</v>
          </cell>
        </row>
        <row r="94">
          <cell r="A94" t="str">
            <v>RESERVA     (%)</v>
          </cell>
          <cell r="B94">
            <v>0.2</v>
          </cell>
        </row>
        <row r="95">
          <cell r="A95" t="str">
            <v>FATOR DE SIMULTANEIDADE</v>
          </cell>
          <cell r="B95">
            <v>1</v>
          </cell>
        </row>
        <row r="97">
          <cell r="A97" t="str">
            <v xml:space="preserve">DEMANDA FINAL </v>
          </cell>
          <cell r="B97">
            <v>124.33944905660377</v>
          </cell>
          <cell r="C97">
            <v>153.00205126752351</v>
          </cell>
        </row>
        <row r="99">
          <cell r="A99" t="str">
            <v>TENSÃO (V)</v>
          </cell>
          <cell r="B99">
            <v>380</v>
          </cell>
          <cell r="C99" t="str">
            <v>V</v>
          </cell>
        </row>
        <row r="100">
          <cell r="A100" t="str">
            <v>CORRENTE (A)</v>
          </cell>
          <cell r="B100">
            <v>232.46256706807799</v>
          </cell>
          <cell r="C100" t="str">
            <v>A</v>
          </cell>
        </row>
        <row r="101">
          <cell r="A101" t="str">
            <v>DISJUNTOR GERAL</v>
          </cell>
          <cell r="B101">
            <v>1250</v>
          </cell>
          <cell r="C101" t="str">
            <v>A</v>
          </cell>
        </row>
        <row r="104">
          <cell r="A104" t="str">
            <v>EM FUNCIONAMENTO</v>
          </cell>
        </row>
        <row r="105">
          <cell r="A105" t="str">
            <v>FINALIDADE</v>
          </cell>
          <cell r="B105" t="str">
            <v>POT. UNIT. (kW)</v>
          </cell>
          <cell r="C105" t="str">
            <v>POT. UNIT. (CV)</v>
          </cell>
          <cell r="D105" t="str">
            <v>T I P O</v>
          </cell>
          <cell r="E105" t="str">
            <v>POT-M (KW)</v>
          </cell>
          <cell r="F105" t="str">
            <v>FP- M</v>
          </cell>
          <cell r="G105" t="str">
            <v>QTDE.</v>
          </cell>
          <cell r="H105" t="str">
            <v>PÓLOS</v>
          </cell>
          <cell r="I105" t="str">
            <v>F.D.</v>
          </cell>
          <cell r="J105" t="str">
            <v>F.P.</v>
          </cell>
          <cell r="K105" t="str">
            <v>POT. INSTALADA (kW)</v>
          </cell>
          <cell r="L105" t="str">
            <v>POT. INSTALADA (kVA)</v>
          </cell>
          <cell r="M105" t="str">
            <v>POT. DEMANDADA (kW)</v>
          </cell>
          <cell r="N105" t="str">
            <v>POT. DEMANDADA (kVA)</v>
          </cell>
        </row>
        <row r="106">
          <cell r="A106" t="str">
            <v>ELEVADOR DE SEGUANÇA</v>
          </cell>
          <cell r="B106">
            <v>35</v>
          </cell>
          <cell r="E106" t="e">
            <v>#N/A</v>
          </cell>
          <cell r="F106" t="e">
            <v>#N/A</v>
          </cell>
          <cell r="G106">
            <v>1</v>
          </cell>
          <cell r="I106">
            <v>1</v>
          </cell>
          <cell r="J106">
            <v>0.8</v>
          </cell>
          <cell r="K106">
            <v>35</v>
          </cell>
          <cell r="L106">
            <v>43.75</v>
          </cell>
          <cell r="M106">
            <v>35</v>
          </cell>
          <cell r="N106">
            <v>43.75</v>
          </cell>
        </row>
        <row r="107">
          <cell r="A107" t="str">
            <v>ILUMINAÇÃO E COMANDO ELEVADORE DE SEGURANÇA</v>
          </cell>
          <cell r="B107">
            <v>3</v>
          </cell>
          <cell r="E107" t="e">
            <v>#N/A</v>
          </cell>
          <cell r="F107" t="e">
            <v>#N/A</v>
          </cell>
          <cell r="G107">
            <v>1</v>
          </cell>
          <cell r="I107">
            <v>1</v>
          </cell>
          <cell r="J107">
            <v>0.8</v>
          </cell>
          <cell r="K107">
            <v>3</v>
          </cell>
          <cell r="L107">
            <v>3.75</v>
          </cell>
          <cell r="M107">
            <v>3</v>
          </cell>
          <cell r="N107">
            <v>3.75</v>
          </cell>
        </row>
        <row r="108">
          <cell r="A108" t="str">
            <v>PRESSURIZAÇÃO ESCADA 5SS</v>
          </cell>
          <cell r="B108">
            <v>6.3805104408352662</v>
          </cell>
          <cell r="C108">
            <v>7.5</v>
          </cell>
          <cell r="D108" t="str">
            <v>C</v>
          </cell>
          <cell r="E108">
            <v>6.3805104408352662</v>
          </cell>
          <cell r="F108">
            <v>0.8</v>
          </cell>
          <cell r="G108">
            <v>4</v>
          </cell>
          <cell r="I108">
            <v>0.5</v>
          </cell>
          <cell r="J108">
            <v>0.8</v>
          </cell>
          <cell r="K108">
            <v>25.522041763341065</v>
          </cell>
          <cell r="L108">
            <v>31.902552204176331</v>
          </cell>
          <cell r="M108">
            <v>12.761020881670532</v>
          </cell>
          <cell r="N108">
            <v>15.951276102088165</v>
          </cell>
        </row>
        <row r="109">
          <cell r="A109" t="str">
            <v>PRESSURIZAÇÃO ESCADA 3SS</v>
          </cell>
          <cell r="B109">
            <v>8.6705202312138727</v>
          </cell>
          <cell r="C109">
            <v>10</v>
          </cell>
          <cell r="D109" t="str">
            <v>C</v>
          </cell>
          <cell r="E109">
            <v>8.6705202312138727</v>
          </cell>
          <cell r="F109">
            <v>0.85</v>
          </cell>
          <cell r="G109">
            <v>2</v>
          </cell>
          <cell r="I109">
            <v>0.5</v>
          </cell>
          <cell r="J109">
            <v>0.85</v>
          </cell>
          <cell r="K109">
            <v>17.341040462427745</v>
          </cell>
          <cell r="L109">
            <v>20.401224073444407</v>
          </cell>
          <cell r="M109">
            <v>8.6705202312138727</v>
          </cell>
          <cell r="N109">
            <v>10.200612036722204</v>
          </cell>
        </row>
        <row r="110">
          <cell r="A110" t="str">
            <v>PRESSURIZAÇÃO ESCADA 1SS</v>
          </cell>
          <cell r="B110">
            <v>16.930022573363431</v>
          </cell>
          <cell r="C110">
            <v>20</v>
          </cell>
          <cell r="D110" t="str">
            <v>C</v>
          </cell>
          <cell r="E110">
            <v>16.930022573363431</v>
          </cell>
          <cell r="F110">
            <v>0.84</v>
          </cell>
          <cell r="G110">
            <v>5</v>
          </cell>
          <cell r="I110">
            <v>0.8</v>
          </cell>
          <cell r="J110">
            <v>0.84</v>
          </cell>
          <cell r="K110">
            <v>84.650112866817153</v>
          </cell>
          <cell r="L110">
            <v>100.77394388906805</v>
          </cell>
          <cell r="M110">
            <v>67.720090293453723</v>
          </cell>
          <cell r="N110">
            <v>80.619155111254443</v>
          </cell>
        </row>
        <row r="111">
          <cell r="A111" t="str">
            <v>EXAUSTÃO DE FUMAÇA</v>
          </cell>
          <cell r="B111">
            <v>16.930022573363431</v>
          </cell>
          <cell r="C111">
            <v>20</v>
          </cell>
          <cell r="D111" t="str">
            <v>C</v>
          </cell>
          <cell r="E111">
            <v>16.930022573363431</v>
          </cell>
          <cell r="F111">
            <v>0.84</v>
          </cell>
          <cell r="G111">
            <v>2</v>
          </cell>
          <cell r="I111">
            <v>1</v>
          </cell>
          <cell r="J111">
            <v>0.84</v>
          </cell>
          <cell r="K111">
            <v>33.860045146726861</v>
          </cell>
          <cell r="L111">
            <v>40.309577555627214</v>
          </cell>
          <cell r="M111">
            <v>33.860045146726861</v>
          </cell>
          <cell r="N111">
            <v>40.309577555627214</v>
          </cell>
        </row>
        <row r="112">
          <cell r="A112" t="str">
            <v>ELEVADOR DE SEGUANÇA</v>
          </cell>
          <cell r="B112">
            <v>35</v>
          </cell>
          <cell r="E112" t="e">
            <v>#N/A</v>
          </cell>
          <cell r="F112" t="e">
            <v>#N/A</v>
          </cell>
          <cell r="G112">
            <v>1</v>
          </cell>
          <cell r="I112">
            <v>1</v>
          </cell>
          <cell r="J112">
            <v>0.8</v>
          </cell>
          <cell r="K112">
            <v>35</v>
          </cell>
          <cell r="L112">
            <v>43.75</v>
          </cell>
          <cell r="M112">
            <v>35</v>
          </cell>
          <cell r="N112">
            <v>43.75</v>
          </cell>
        </row>
        <row r="113">
          <cell r="A113" t="str">
            <v>ILUMINAÇÃO E COMANDO ELEVADORE DE SEGURANÇA</v>
          </cell>
          <cell r="B113">
            <v>3</v>
          </cell>
          <cell r="E113" t="e">
            <v>#N/A</v>
          </cell>
          <cell r="F113" t="e">
            <v>#N/A</v>
          </cell>
          <cell r="G113">
            <v>1</v>
          </cell>
          <cell r="I113">
            <v>1</v>
          </cell>
          <cell r="J113">
            <v>0.8</v>
          </cell>
          <cell r="K113">
            <v>3</v>
          </cell>
          <cell r="L113">
            <v>3.75</v>
          </cell>
          <cell r="M113">
            <v>3</v>
          </cell>
          <cell r="N113">
            <v>3.75</v>
          </cell>
        </row>
        <row r="114">
          <cell r="A114" t="str">
            <v>PRESSURIZAÇÃO ESCADA 5SS</v>
          </cell>
          <cell r="B114">
            <v>6.3805104408352662</v>
          </cell>
          <cell r="C114">
            <v>7.5</v>
          </cell>
          <cell r="D114" t="str">
            <v>C</v>
          </cell>
          <cell r="E114">
            <v>6.3805104408352662</v>
          </cell>
          <cell r="F114">
            <v>0.8</v>
          </cell>
          <cell r="G114">
            <v>4</v>
          </cell>
          <cell r="I114">
            <v>0.5</v>
          </cell>
          <cell r="J114">
            <v>0.8</v>
          </cell>
          <cell r="K114">
            <v>25.522041763341065</v>
          </cell>
          <cell r="L114">
            <v>31.902552204176331</v>
          </cell>
          <cell r="M114">
            <v>12.761020881670532</v>
          </cell>
          <cell r="N114">
            <v>15.951276102088165</v>
          </cell>
        </row>
        <row r="115">
          <cell r="A115" t="str">
            <v>PRESSURIZAÇÃO ESCADA 3SS</v>
          </cell>
          <cell r="B115">
            <v>8.6705202312138727</v>
          </cell>
          <cell r="C115">
            <v>10</v>
          </cell>
          <cell r="D115" t="str">
            <v>C</v>
          </cell>
          <cell r="E115">
            <v>8.6705202312138727</v>
          </cell>
          <cell r="F115">
            <v>0.85</v>
          </cell>
          <cell r="G115">
            <v>2</v>
          </cell>
          <cell r="I115">
            <v>0.5</v>
          </cell>
          <cell r="J115">
            <v>0.85</v>
          </cell>
          <cell r="K115">
            <v>17.341040462427745</v>
          </cell>
          <cell r="L115">
            <v>20.401224073444407</v>
          </cell>
          <cell r="M115">
            <v>8.6705202312138727</v>
          </cell>
          <cell r="N115">
            <v>10.200612036722204</v>
          </cell>
        </row>
        <row r="116">
          <cell r="A116" t="str">
            <v>PRESSURIZAÇÃO ESCADA 1SS</v>
          </cell>
          <cell r="B116">
            <v>16.930022573363431</v>
          </cell>
          <cell r="C116">
            <v>20</v>
          </cell>
          <cell r="D116" t="str">
            <v>C</v>
          </cell>
          <cell r="E116">
            <v>16.930022573363431</v>
          </cell>
          <cell r="F116">
            <v>0.84</v>
          </cell>
          <cell r="G116">
            <v>5</v>
          </cell>
          <cell r="I116">
            <v>0.8</v>
          </cell>
          <cell r="J116">
            <v>0.84</v>
          </cell>
          <cell r="K116">
            <v>84.650112866817153</v>
          </cell>
          <cell r="L116">
            <v>100.77394388906805</v>
          </cell>
          <cell r="M116">
            <v>67.720090293453723</v>
          </cell>
          <cell r="N116">
            <v>80.619155111254443</v>
          </cell>
        </row>
        <row r="117">
          <cell r="A117" t="str">
            <v>EXAUSTÃO DE FUMAÇA</v>
          </cell>
          <cell r="B117">
            <v>16.930022573363431</v>
          </cell>
          <cell r="C117">
            <v>20</v>
          </cell>
          <cell r="D117" t="str">
            <v>C</v>
          </cell>
          <cell r="E117">
            <v>16.930022573363431</v>
          </cell>
          <cell r="F117">
            <v>0.84</v>
          </cell>
          <cell r="G117">
            <v>2</v>
          </cell>
          <cell r="I117">
            <v>1</v>
          </cell>
          <cell r="J117">
            <v>0.84</v>
          </cell>
          <cell r="K117">
            <v>33.860045146726861</v>
          </cell>
          <cell r="L117">
            <v>40.309577555627214</v>
          </cell>
          <cell r="M117">
            <v>33.860045146726861</v>
          </cell>
          <cell r="N117">
            <v>40.309577555627214</v>
          </cell>
        </row>
        <row r="118">
          <cell r="A118" t="str">
            <v>BOMBA DE RECALQUE DE ÓLEO DIESEL</v>
          </cell>
          <cell r="B118">
            <v>2.7500000000000004</v>
          </cell>
          <cell r="C118">
            <v>3</v>
          </cell>
          <cell r="D118" t="str">
            <v>H</v>
          </cell>
          <cell r="E118">
            <v>2.7500000000000004</v>
          </cell>
          <cell r="F118">
            <v>0.77</v>
          </cell>
          <cell r="G118">
            <v>2</v>
          </cell>
          <cell r="I118">
            <v>0.5</v>
          </cell>
          <cell r="J118">
            <v>0.77</v>
          </cell>
          <cell r="K118">
            <v>5.5000000000000009</v>
          </cell>
          <cell r="L118">
            <v>7.1428571428571441</v>
          </cell>
          <cell r="M118">
            <v>2.7500000000000004</v>
          </cell>
          <cell r="N118">
            <v>3.5714285714285721</v>
          </cell>
        </row>
        <row r="119">
          <cell r="A119" t="str">
            <v>ILUMINAÇÃO E TOMADAS GERADOR</v>
          </cell>
          <cell r="B119">
            <v>11.67</v>
          </cell>
          <cell r="G119">
            <v>1</v>
          </cell>
          <cell r="I119">
            <v>0.9</v>
          </cell>
          <cell r="J119">
            <v>0.94</v>
          </cell>
          <cell r="K119">
            <v>11.67</v>
          </cell>
          <cell r="L119">
            <v>12.414893617021278</v>
          </cell>
          <cell r="M119">
            <v>10.503</v>
          </cell>
          <cell r="N119">
            <v>11.17340425531915</v>
          </cell>
        </row>
        <row r="120">
          <cell r="A120" t="str">
            <v>BOMBA DE INCÊNDIO JOCKEY</v>
          </cell>
          <cell r="B120">
            <v>6.3805104408352662</v>
          </cell>
          <cell r="C120">
            <v>7.5</v>
          </cell>
          <cell r="D120" t="str">
            <v>H</v>
          </cell>
          <cell r="E120">
            <v>6.3805104408352662</v>
          </cell>
          <cell r="F120">
            <v>0.8</v>
          </cell>
          <cell r="G120">
            <v>1</v>
          </cell>
          <cell r="I120">
            <v>0</v>
          </cell>
          <cell r="J120">
            <v>0.8</v>
          </cell>
          <cell r="K120">
            <v>6.3805104408352662</v>
          </cell>
          <cell r="L120">
            <v>7.9756380510440827</v>
          </cell>
          <cell r="M120">
            <v>0</v>
          </cell>
          <cell r="N120">
            <v>0</v>
          </cell>
        </row>
        <row r="121">
          <cell r="A121" t="str">
            <v>BOMBA DE INCÊNDIO PRINCIPAL</v>
          </cell>
          <cell r="B121">
            <v>119.56521739130434</v>
          </cell>
          <cell r="C121">
            <v>150</v>
          </cell>
          <cell r="D121" t="str">
            <v>H</v>
          </cell>
          <cell r="E121">
            <v>119.56521739130434</v>
          </cell>
          <cell r="F121">
            <v>0.86</v>
          </cell>
          <cell r="G121">
            <v>1</v>
          </cell>
          <cell r="I121">
            <v>1</v>
          </cell>
          <cell r="J121">
            <v>0.86</v>
          </cell>
          <cell r="K121">
            <v>119.56521739130434</v>
          </cell>
          <cell r="L121">
            <v>139.02932254802832</v>
          </cell>
          <cell r="M121">
            <v>119.56521739130434</v>
          </cell>
          <cell r="N121">
            <v>139.02932254802832</v>
          </cell>
        </row>
        <row r="122">
          <cell r="A122" t="str">
            <v>RETIFICADOR SUBESTAÇÃO</v>
          </cell>
          <cell r="B122">
            <v>10</v>
          </cell>
          <cell r="G122">
            <v>1</v>
          </cell>
          <cell r="I122">
            <v>1</v>
          </cell>
          <cell r="J122">
            <v>0.8</v>
          </cell>
          <cell r="K122">
            <v>10</v>
          </cell>
          <cell r="L122">
            <v>12.5</v>
          </cell>
          <cell r="M122">
            <v>10</v>
          </cell>
          <cell r="N122">
            <v>12.5</v>
          </cell>
        </row>
        <row r="123">
          <cell r="A123" t="str">
            <v>TOTAL</v>
          </cell>
          <cell r="I123">
            <v>0.84231455515010045</v>
          </cell>
          <cell r="J123">
            <v>0.83689583526671951</v>
          </cell>
          <cell r="K123">
            <v>551.86220831076525</v>
          </cell>
          <cell r="L123">
            <v>660.83730680358292</v>
          </cell>
          <cell r="M123">
            <v>464.8415704974343</v>
          </cell>
          <cell r="N123">
            <v>555.43539698615996</v>
          </cell>
        </row>
        <row r="125">
          <cell r="A125" t="str">
            <v>RESUMO GERAL:</v>
          </cell>
          <cell r="B125" t="str">
            <v>kW</v>
          </cell>
          <cell r="C125" t="str">
            <v>kVA</v>
          </cell>
        </row>
        <row r="126">
          <cell r="A126" t="str">
            <v>DEMANDAS</v>
          </cell>
          <cell r="B126">
            <v>464.8415704974343</v>
          </cell>
          <cell r="C126">
            <v>555.43539698615996</v>
          </cell>
        </row>
        <row r="127">
          <cell r="A127" t="str">
            <v>RESERVA     (%)</v>
          </cell>
          <cell r="B127">
            <v>0.2</v>
          </cell>
        </row>
        <row r="128">
          <cell r="A128" t="str">
            <v>FATOR DE SIMULTANEIDADE</v>
          </cell>
          <cell r="B128">
            <v>1</v>
          </cell>
        </row>
        <row r="130">
          <cell r="A130" t="str">
            <v xml:space="preserve">DEMANDA FINAL </v>
          </cell>
          <cell r="B130">
            <v>557.80988459692117</v>
          </cell>
          <cell r="C130">
            <v>666.5224763833919</v>
          </cell>
        </row>
        <row r="131">
          <cell r="J131" t="str">
            <v>CORRENTE DE PARTIDA (PIOR CASO)</v>
          </cell>
        </row>
        <row r="132">
          <cell r="A132" t="str">
            <v>TENSÃO (V)</v>
          </cell>
          <cell r="B132">
            <v>380</v>
          </cell>
          <cell r="C132" t="str">
            <v>V</v>
          </cell>
          <cell r="J132">
            <v>1223.676134633914</v>
          </cell>
          <cell r="K132" t="str">
            <v>A</v>
          </cell>
        </row>
        <row r="133">
          <cell r="A133" t="str">
            <v>CORRENTE (A)</v>
          </cell>
          <cell r="B133">
            <v>1012.676134633914</v>
          </cell>
          <cell r="C133" t="str">
            <v>A</v>
          </cell>
        </row>
        <row r="134">
          <cell r="A134" t="str">
            <v>DISJUNTOR GERAL</v>
          </cell>
          <cell r="B134">
            <v>1250</v>
          </cell>
          <cell r="C134" t="str">
            <v>A</v>
          </cell>
          <cell r="I134" t="str">
            <v>Ip/In</v>
          </cell>
          <cell r="J134">
            <v>0.97894090770713116</v>
          </cell>
          <cell r="K134" t="str">
            <v>A</v>
          </cell>
        </row>
        <row r="136">
          <cell r="A136" t="str">
            <v>TRANSFORMADOR DE 750KVA</v>
          </cell>
        </row>
        <row r="139">
          <cell r="A139" t="str">
            <v>TRANSFORMADOR 2.1 – PBT-2.1 EM EMERGÊNCIA</v>
          </cell>
        </row>
        <row r="141">
          <cell r="A141" t="str">
            <v>FINALIDADE</v>
          </cell>
          <cell r="B141" t="str">
            <v>POT. UNIT. (kW)</v>
          </cell>
          <cell r="C141" t="str">
            <v>POT. UNIT. (CV)</v>
          </cell>
          <cell r="D141" t="str">
            <v>T I P O</v>
          </cell>
          <cell r="E141" t="str">
            <v>POT-M (KW)</v>
          </cell>
          <cell r="F141" t="str">
            <v>FP- M</v>
          </cell>
          <cell r="G141" t="str">
            <v>QTDE.</v>
          </cell>
          <cell r="H141" t="str">
            <v>PÓLOS</v>
          </cell>
          <cell r="I141" t="str">
            <v>F.D.</v>
          </cell>
          <cell r="J141" t="str">
            <v>F.P.</v>
          </cell>
          <cell r="K141" t="str">
            <v>POT. INSTALADA (kW)</v>
          </cell>
          <cell r="L141" t="str">
            <v>POT. INSTALADA (kVA)</v>
          </cell>
          <cell r="M141" t="str">
            <v>POT. DEMANDADA (kW)</v>
          </cell>
          <cell r="N141" t="str">
            <v>POT. DEMANDADA (kVA)</v>
          </cell>
        </row>
        <row r="142">
          <cell r="A142" t="str">
            <v>ILUMINAÇÃO HELIPONTO</v>
          </cell>
          <cell r="B142">
            <v>10</v>
          </cell>
          <cell r="E142" t="e">
            <v>#N/A</v>
          </cell>
          <cell r="F142" t="e">
            <v>#N/A</v>
          </cell>
          <cell r="G142">
            <v>1</v>
          </cell>
          <cell r="I142">
            <v>1</v>
          </cell>
          <cell r="J142">
            <v>0.9</v>
          </cell>
          <cell r="K142">
            <v>10</v>
          </cell>
          <cell r="L142">
            <v>11.111111111111111</v>
          </cell>
          <cell r="M142">
            <v>10</v>
          </cell>
          <cell r="N142">
            <v>11.111111111111111</v>
          </cell>
        </row>
        <row r="143">
          <cell r="A143" t="str">
            <v>ELEVADORE HELIPONTO</v>
          </cell>
          <cell r="B143">
            <v>12</v>
          </cell>
          <cell r="E143" t="e">
            <v>#N/A</v>
          </cell>
          <cell r="F143" t="e">
            <v>#N/A</v>
          </cell>
          <cell r="G143">
            <v>2</v>
          </cell>
          <cell r="I143">
            <v>1</v>
          </cell>
          <cell r="J143">
            <v>0.9</v>
          </cell>
          <cell r="K143">
            <v>24</v>
          </cell>
          <cell r="L143">
            <v>26.666666666666664</v>
          </cell>
          <cell r="M143">
            <v>24</v>
          </cell>
          <cell r="N143">
            <v>26.666666666666664</v>
          </cell>
        </row>
        <row r="144">
          <cell r="A144" t="str">
            <v>ILUMINAÇÃO E COMANDO ELEVADORE HELIPONTO</v>
          </cell>
          <cell r="B144">
            <v>1.3</v>
          </cell>
          <cell r="E144" t="e">
            <v>#N/A</v>
          </cell>
          <cell r="F144" t="e">
            <v>#N/A</v>
          </cell>
          <cell r="G144">
            <v>1</v>
          </cell>
          <cell r="I144">
            <v>1</v>
          </cell>
          <cell r="J144">
            <v>0.8</v>
          </cell>
          <cell r="K144">
            <v>1.3</v>
          </cell>
          <cell r="L144">
            <v>1.625</v>
          </cell>
          <cell r="M144">
            <v>1.3</v>
          </cell>
          <cell r="N144">
            <v>1.625</v>
          </cell>
        </row>
        <row r="145">
          <cell r="A145" t="str">
            <v>ELEVADORES ZONA ALTA</v>
          </cell>
          <cell r="B145">
            <v>70</v>
          </cell>
          <cell r="E145" t="e">
            <v>#N/A</v>
          </cell>
          <cell r="F145" t="e">
            <v>#N/A</v>
          </cell>
          <cell r="G145">
            <v>8</v>
          </cell>
          <cell r="I145">
            <v>0.13</v>
          </cell>
          <cell r="J145">
            <v>0.8</v>
          </cell>
          <cell r="K145">
            <v>560</v>
          </cell>
          <cell r="L145">
            <v>700</v>
          </cell>
          <cell r="M145">
            <v>72.8</v>
          </cell>
          <cell r="N145">
            <v>91</v>
          </cell>
        </row>
        <row r="146">
          <cell r="A146" t="str">
            <v>ILUMINAÇÃO E COMANDO ELEVADORES ZONA ALTA</v>
          </cell>
          <cell r="B146">
            <v>3</v>
          </cell>
          <cell r="E146" t="e">
            <v>#N/A</v>
          </cell>
          <cell r="F146" t="e">
            <v>#N/A</v>
          </cell>
          <cell r="G146">
            <v>1</v>
          </cell>
          <cell r="I146">
            <v>0.13</v>
          </cell>
          <cell r="J146">
            <v>0.8</v>
          </cell>
          <cell r="K146">
            <v>3</v>
          </cell>
          <cell r="L146">
            <v>3.75</v>
          </cell>
          <cell r="M146">
            <v>0.39</v>
          </cell>
          <cell r="N146">
            <v>0.48750000000000004</v>
          </cell>
        </row>
        <row r="147">
          <cell r="A147" t="str">
            <v>VENTILAÇÃO</v>
          </cell>
          <cell r="B147">
            <v>83.25</v>
          </cell>
          <cell r="G147">
            <v>1</v>
          </cell>
          <cell r="I147">
            <v>0</v>
          </cell>
          <cell r="J147">
            <v>0.8</v>
          </cell>
          <cell r="K147">
            <v>83.25</v>
          </cell>
          <cell r="L147">
            <v>104.0625</v>
          </cell>
          <cell r="M147">
            <v>0</v>
          </cell>
          <cell r="N147">
            <v>0</v>
          </cell>
        </row>
        <row r="148">
          <cell r="A148" t="str">
            <v>BOMBAS DA CENTRAL DE ÁGUA GELADA</v>
          </cell>
          <cell r="B148">
            <v>535</v>
          </cell>
          <cell r="G148">
            <v>1</v>
          </cell>
          <cell r="I148">
            <v>0</v>
          </cell>
          <cell r="J148">
            <v>1.8</v>
          </cell>
          <cell r="K148">
            <v>535</v>
          </cell>
          <cell r="L148">
            <v>297.22222222222223</v>
          </cell>
          <cell r="M148">
            <v>0</v>
          </cell>
          <cell r="N148">
            <v>0</v>
          </cell>
        </row>
        <row r="153">
          <cell r="A153" t="str">
            <v>TOTAL</v>
          </cell>
          <cell r="I153">
            <v>8.9178414368501088E-2</v>
          </cell>
          <cell r="J153">
            <v>0.82886217251514727</v>
          </cell>
          <cell r="K153">
            <v>1216.55</v>
          </cell>
          <cell r="L153">
            <v>1144.4375</v>
          </cell>
          <cell r="M153">
            <v>108.49</v>
          </cell>
          <cell r="N153">
            <v>130.89027777777778</v>
          </cell>
        </row>
        <row r="155">
          <cell r="A155" t="str">
            <v>RESUMO GERAL:</v>
          </cell>
          <cell r="B155" t="str">
            <v>kW</v>
          </cell>
          <cell r="C155" t="str">
            <v>kVA</v>
          </cell>
        </row>
        <row r="156">
          <cell r="A156" t="str">
            <v>DEMANDAS</v>
          </cell>
          <cell r="B156">
            <v>108.49</v>
          </cell>
          <cell r="C156">
            <v>130.89027777777778</v>
          </cell>
        </row>
        <row r="157">
          <cell r="A157" t="str">
            <v>RESERVA     (%)</v>
          </cell>
          <cell r="B157">
            <v>0.2</v>
          </cell>
        </row>
        <row r="158">
          <cell r="A158" t="str">
            <v>FATOR DE SIMULTANEIDADE</v>
          </cell>
          <cell r="B158">
            <v>1</v>
          </cell>
        </row>
        <row r="160">
          <cell r="A160" t="str">
            <v xml:space="preserve">DEMANDA FINAL </v>
          </cell>
          <cell r="B160">
            <v>130.18799999999999</v>
          </cell>
          <cell r="C160">
            <v>157.06833333333333</v>
          </cell>
        </row>
        <row r="162">
          <cell r="A162" t="str">
            <v>TENSÃO (V)</v>
          </cell>
          <cell r="B162">
            <v>380</v>
          </cell>
          <cell r="C162" t="str">
            <v>V</v>
          </cell>
        </row>
        <row r="163">
          <cell r="A163" t="str">
            <v>CORRENTE (A)</v>
          </cell>
          <cell r="B163">
            <v>238.64064350306808</v>
          </cell>
          <cell r="C163" t="str">
            <v>A</v>
          </cell>
        </row>
        <row r="164">
          <cell r="A164" t="str">
            <v>DISJUNTOR GERAL</v>
          </cell>
          <cell r="B164">
            <v>2500</v>
          </cell>
          <cell r="C164" t="str">
            <v>A</v>
          </cell>
        </row>
        <row r="166">
          <cell r="A166" t="str">
            <v>TRANSFORMADOR DE 1500KVA</v>
          </cell>
        </row>
        <row r="170">
          <cell r="A170" t="str">
            <v>TRANSFORMADOR 2.2 – PBT-2.2 EM EMERGÊNCIA</v>
          </cell>
        </row>
        <row r="172">
          <cell r="A172" t="str">
            <v>FINALIDADE</v>
          </cell>
          <cell r="B172" t="str">
            <v>POT. UNIT. (kW)</v>
          </cell>
          <cell r="C172" t="str">
            <v>POT. UNIT. (CV)</v>
          </cell>
          <cell r="D172" t="str">
            <v>T I P O</v>
          </cell>
          <cell r="E172" t="str">
            <v>POT-M (KW)</v>
          </cell>
          <cell r="F172" t="str">
            <v>FP- M</v>
          </cell>
          <cell r="G172" t="str">
            <v>QTDE.</v>
          </cell>
          <cell r="H172" t="str">
            <v>PÓLOS</v>
          </cell>
          <cell r="I172" t="str">
            <v>F.D.</v>
          </cell>
          <cell r="J172" t="str">
            <v>F.P.</v>
          </cell>
          <cell r="K172" t="str">
            <v>POT. INSTALADA (kW)</v>
          </cell>
          <cell r="L172" t="str">
            <v>POT. INSTALADA (kVA)</v>
          </cell>
          <cell r="M172" t="str">
            <v>POT. DEMANDADA (kW)</v>
          </cell>
          <cell r="N172" t="str">
            <v>POT. DEMANDADA (kVA)</v>
          </cell>
        </row>
        <row r="173">
          <cell r="A173" t="str">
            <v>BARRAMENTO BLINDADO BB2.1/2.3 ESCRITÓRIOS</v>
          </cell>
          <cell r="B173">
            <v>96.05</v>
          </cell>
          <cell r="E173" t="e">
            <v>#N/A</v>
          </cell>
          <cell r="F173" t="e">
            <v>#N/A</v>
          </cell>
          <cell r="G173">
            <v>1</v>
          </cell>
          <cell r="I173">
            <v>1</v>
          </cell>
          <cell r="J173">
            <v>0.98</v>
          </cell>
          <cell r="K173">
            <v>96.05</v>
          </cell>
          <cell r="L173">
            <v>98.010204081632651</v>
          </cell>
          <cell r="M173">
            <v>96.05</v>
          </cell>
          <cell r="N173">
            <v>98.010204081632651</v>
          </cell>
        </row>
        <row r="174">
          <cell r="A174" t="str">
            <v>BARRAMENTO BLINDADO 2.2/2.4 FANCOIL ESCRITÓRIOS</v>
          </cell>
          <cell r="B174">
            <v>8.5227272727272734</v>
          </cell>
          <cell r="C174">
            <v>10</v>
          </cell>
          <cell r="D174" t="str">
            <v>C</v>
          </cell>
          <cell r="E174">
            <v>8.5227272727272734</v>
          </cell>
          <cell r="F174">
            <v>0.77</v>
          </cell>
          <cell r="G174">
            <v>34</v>
          </cell>
          <cell r="I174">
            <v>0</v>
          </cell>
          <cell r="J174">
            <v>0.77</v>
          </cell>
          <cell r="K174">
            <v>289.77272727272731</v>
          </cell>
          <cell r="L174">
            <v>376.32821723730819</v>
          </cell>
          <cell r="M174">
            <v>0</v>
          </cell>
          <cell r="N174">
            <v>0</v>
          </cell>
        </row>
        <row r="175">
          <cell r="A175" t="str">
            <v>TOTAL</v>
          </cell>
          <cell r="I175">
            <v>0.24894852793911473</v>
          </cell>
          <cell r="J175">
            <v>0.98</v>
          </cell>
          <cell r="K175">
            <v>385.82272727272732</v>
          </cell>
          <cell r="L175">
            <v>474.33842131894085</v>
          </cell>
          <cell r="M175">
            <v>96.05</v>
          </cell>
          <cell r="N175">
            <v>98.010204081632651</v>
          </cell>
        </row>
        <row r="178">
          <cell r="A178" t="str">
            <v>RESUMO GERAL:</v>
          </cell>
          <cell r="B178" t="str">
            <v>kW</v>
          </cell>
          <cell r="C178" t="str">
            <v>kVA</v>
          </cell>
        </row>
        <row r="179">
          <cell r="A179" t="str">
            <v>DEMANDAS</v>
          </cell>
          <cell r="B179">
            <v>96.05</v>
          </cell>
          <cell r="C179">
            <v>98.010204081632651</v>
          </cell>
        </row>
        <row r="180">
          <cell r="A180" t="str">
            <v>RESERVA     (%)</v>
          </cell>
          <cell r="B180">
            <v>0.2</v>
          </cell>
        </row>
        <row r="181">
          <cell r="A181" t="str">
            <v>FATOR DE SIMULTANEIDADE</v>
          </cell>
          <cell r="B181">
            <v>1</v>
          </cell>
        </row>
        <row r="183">
          <cell r="A183" t="str">
            <v xml:space="preserve">DEMANDA FINAL </v>
          </cell>
          <cell r="B183">
            <v>115.25999999999999</v>
          </cell>
          <cell r="C183">
            <v>117.61224489795917</v>
          </cell>
        </row>
        <row r="185">
          <cell r="A185" t="str">
            <v>TENSÃO (V)</v>
          </cell>
          <cell r="B185">
            <v>380</v>
          </cell>
          <cell r="C185" t="str">
            <v>V</v>
          </cell>
        </row>
        <row r="186">
          <cell r="A186" t="str">
            <v>CORRENTE (A)</v>
          </cell>
          <cell r="B186">
            <v>178.69331908377086</v>
          </cell>
          <cell r="C186" t="str">
            <v>A</v>
          </cell>
        </row>
        <row r="187">
          <cell r="A187" t="str">
            <v>DISJUNTOR GERAL</v>
          </cell>
          <cell r="B187">
            <v>2500</v>
          </cell>
          <cell r="C187" t="str">
            <v>A</v>
          </cell>
        </row>
        <row r="189">
          <cell r="A189" t="str">
            <v>TRANSFORMADOR DE 1500KVA</v>
          </cell>
        </row>
        <row r="192">
          <cell r="A192" t="str">
            <v>TRANSFORMADOR 2.3 – PBT-2.3</v>
          </cell>
        </row>
        <row r="194">
          <cell r="A194" t="str">
            <v>FINALIDADE</v>
          </cell>
          <cell r="B194" t="str">
            <v>POT. UNIT. (kW)</v>
          </cell>
          <cell r="C194" t="str">
            <v>POT. UNIT. (CV)</v>
          </cell>
          <cell r="D194" t="str">
            <v>T I P O</v>
          </cell>
          <cell r="E194" t="str">
            <v>POT-M (KW)</v>
          </cell>
          <cell r="F194" t="str">
            <v>FP- M</v>
          </cell>
          <cell r="G194" t="str">
            <v>QTDE.</v>
          </cell>
          <cell r="H194" t="str">
            <v>PÓLOS</v>
          </cell>
          <cell r="I194" t="str">
            <v>F.D.</v>
          </cell>
          <cell r="J194" t="str">
            <v>F.P.</v>
          </cell>
          <cell r="K194" t="str">
            <v>POT. INSTALADA (kW)</v>
          </cell>
          <cell r="L194" t="str">
            <v>POT. INSTALADA (kVA)</v>
          </cell>
          <cell r="M194" t="str">
            <v>POT. DEMANDADA (kW)</v>
          </cell>
          <cell r="N194" t="str">
            <v>POT. DEMANDADA (kVA)</v>
          </cell>
        </row>
        <row r="195">
          <cell r="A195" t="str">
            <v>CHILER</v>
          </cell>
          <cell r="B195">
            <v>500</v>
          </cell>
          <cell r="E195" t="e">
            <v>#N/A</v>
          </cell>
          <cell r="F195" t="e">
            <v>#N/A</v>
          </cell>
          <cell r="G195">
            <v>2</v>
          </cell>
          <cell r="I195">
            <v>9.9999999999999995E-7</v>
          </cell>
          <cell r="J195">
            <v>0.9</v>
          </cell>
          <cell r="K195">
            <v>1000</v>
          </cell>
          <cell r="L195">
            <v>1111.1111111111111</v>
          </cell>
          <cell r="M195">
            <v>1E-3</v>
          </cell>
          <cell r="N195">
            <v>1.1111111111111111E-3</v>
          </cell>
        </row>
        <row r="196">
          <cell r="A196" t="str">
            <v>CHILER</v>
          </cell>
          <cell r="B196">
            <v>310</v>
          </cell>
          <cell r="E196" t="e">
            <v>#N/A</v>
          </cell>
          <cell r="F196" t="e">
            <v>#N/A</v>
          </cell>
          <cell r="G196">
            <v>1</v>
          </cell>
          <cell r="I196">
            <v>9.9999999999999995E-7</v>
          </cell>
          <cell r="J196">
            <v>0.9</v>
          </cell>
          <cell r="K196">
            <v>310</v>
          </cell>
          <cell r="L196">
            <v>344.44444444444446</v>
          </cell>
          <cell r="M196">
            <v>3.1E-4</v>
          </cell>
          <cell r="N196">
            <v>3.4444444444444442E-4</v>
          </cell>
        </row>
        <row r="197">
          <cell r="A197" t="str">
            <v>TOTAL</v>
          </cell>
          <cell r="I197">
            <v>9.9999999999999995E-7</v>
          </cell>
          <cell r="J197">
            <v>0.9</v>
          </cell>
          <cell r="K197">
            <v>1310</v>
          </cell>
          <cell r="L197">
            <v>1455.5555555555557</v>
          </cell>
          <cell r="M197">
            <v>1.31E-3</v>
          </cell>
          <cell r="N197">
            <v>1.4555555555555554E-3</v>
          </cell>
        </row>
        <row r="200">
          <cell r="A200" t="str">
            <v>RESUMO GERAL:</v>
          </cell>
          <cell r="B200" t="str">
            <v>kW</v>
          </cell>
          <cell r="C200" t="str">
            <v>kVA</v>
          </cell>
        </row>
        <row r="201">
          <cell r="A201" t="str">
            <v>DEMANDAS</v>
          </cell>
          <cell r="B201">
            <v>1.31E-3</v>
          </cell>
          <cell r="C201">
            <v>1.4555555555555554E-3</v>
          </cell>
        </row>
        <row r="202">
          <cell r="A202" t="str">
            <v>RESERVA     (%)</v>
          </cell>
          <cell r="B202">
            <v>0.2</v>
          </cell>
        </row>
        <row r="203">
          <cell r="A203" t="str">
            <v>FATOR DE SIMULTANEIDADE</v>
          </cell>
          <cell r="B203">
            <v>1</v>
          </cell>
        </row>
        <row r="205">
          <cell r="A205" t="str">
            <v xml:space="preserve">DEMANDA FINAL </v>
          </cell>
          <cell r="B205">
            <v>1.5719999999999998E-3</v>
          </cell>
          <cell r="C205">
            <v>1.7466666666666665E-3</v>
          </cell>
        </row>
        <row r="207">
          <cell r="A207" t="str">
            <v>TENSÃO (V)</v>
          </cell>
          <cell r="B207">
            <v>380</v>
          </cell>
          <cell r="C207" t="str">
            <v>V</v>
          </cell>
        </row>
        <row r="208">
          <cell r="A208" t="str">
            <v>CORRENTE (A)</v>
          </cell>
          <cell r="B208">
            <v>2.6537854478540695E-3</v>
          </cell>
          <cell r="C208" t="str">
            <v>A</v>
          </cell>
        </row>
        <row r="209">
          <cell r="A209" t="str">
            <v>DISJUNTOR GERAL</v>
          </cell>
          <cell r="B209">
            <v>2500</v>
          </cell>
          <cell r="C209" t="str">
            <v>A</v>
          </cell>
        </row>
        <row r="211">
          <cell r="A211" t="str">
            <v>TRANSFORMADOR DE 1500KVA</v>
          </cell>
        </row>
        <row r="215">
          <cell r="A215" t="str">
            <v>DEMANDA TOTAL DO GERADOR EM EMERGÊNCIA – 1º FASE</v>
          </cell>
        </row>
        <row r="217">
          <cell r="A217" t="str">
            <v>FINALIDADE</v>
          </cell>
          <cell r="B217" t="str">
            <v>POT. UNIT. (kW)</v>
          </cell>
          <cell r="C217" t="str">
            <v>POT. UNIT. (CV)</v>
          </cell>
          <cell r="D217" t="str">
            <v>T I P O</v>
          </cell>
          <cell r="E217" t="str">
            <v>POT-M (KW)</v>
          </cell>
          <cell r="F217" t="str">
            <v>FP- M</v>
          </cell>
          <cell r="G217" t="str">
            <v>QTDE.</v>
          </cell>
          <cell r="H217" t="str">
            <v>PÓLOS</v>
          </cell>
          <cell r="I217" t="str">
            <v>F.D.</v>
          </cell>
          <cell r="J217" t="str">
            <v>F.P.</v>
          </cell>
          <cell r="K217" t="str">
            <v>POT. INSTALADA (kW)</v>
          </cell>
          <cell r="L217" t="str">
            <v>POT. INSTALADA (kVA)</v>
          </cell>
          <cell r="M217" t="str">
            <v>POT. DEMANDADA (kW)</v>
          </cell>
          <cell r="N217" t="str">
            <v>POT. DEMANDADA (kVA)</v>
          </cell>
        </row>
        <row r="218">
          <cell r="A218" t="str">
            <v>TRANSFORMADOR 1.1  PBT-1.1</v>
          </cell>
          <cell r="B218">
            <v>324.10509426511931</v>
          </cell>
          <cell r="E218" t="e">
            <v>#N/A</v>
          </cell>
          <cell r="F218" t="e">
            <v>#N/A</v>
          </cell>
          <cell r="G218">
            <v>1</v>
          </cell>
          <cell r="I218">
            <v>0.79896043489677604</v>
          </cell>
          <cell r="J218">
            <v>0.85752015197356957</v>
          </cell>
          <cell r="K218">
            <v>324.10509426511931</v>
          </cell>
          <cell r="L218">
            <v>377.95624221681129</v>
          </cell>
          <cell r="M218">
            <v>258.94714706632033</v>
          </cell>
          <cell r="N218">
            <v>301.97208365349479</v>
          </cell>
        </row>
        <row r="219">
          <cell r="A219" t="str">
            <v>TRANSFORMADOR 1.2  PBT-1.2</v>
          </cell>
          <cell r="B219">
            <v>1391.0193808785871</v>
          </cell>
          <cell r="E219" t="e">
            <v>#N/A</v>
          </cell>
          <cell r="F219" t="e">
            <v>#N/A</v>
          </cell>
          <cell r="G219">
            <v>1</v>
          </cell>
          <cell r="I219">
            <v>5.8131468987100983E-2</v>
          </cell>
          <cell r="J219">
            <v>0.79999999999999993</v>
          </cell>
          <cell r="K219">
            <v>1391.0193808785871</v>
          </cell>
          <cell r="L219">
            <v>1738.7742260982341</v>
          </cell>
          <cell r="M219">
            <v>80.861999999999995</v>
          </cell>
          <cell r="N219">
            <v>101.0775</v>
          </cell>
        </row>
        <row r="220">
          <cell r="A220" t="str">
            <v>TRANSFORMADOR 2.1  PBT-2.1</v>
          </cell>
          <cell r="B220">
            <v>1216.55</v>
          </cell>
          <cell r="E220" t="e">
            <v>#N/A</v>
          </cell>
          <cell r="F220" t="e">
            <v>#N/A</v>
          </cell>
          <cell r="G220">
            <v>1</v>
          </cell>
          <cell r="I220">
            <v>8.9178414368501088E-2</v>
          </cell>
          <cell r="J220">
            <v>0.82886217251514727</v>
          </cell>
          <cell r="K220">
            <v>1216.55</v>
          </cell>
          <cell r="L220">
            <v>1467.7349749336856</v>
          </cell>
          <cell r="M220">
            <v>108.49</v>
          </cell>
          <cell r="N220">
            <v>130.89027777777778</v>
          </cell>
        </row>
        <row r="221">
          <cell r="A221" t="str">
            <v>TRANSFORMADOR 2.2  PBT-2.2</v>
          </cell>
          <cell r="B221">
            <v>385.82272727272732</v>
          </cell>
          <cell r="E221" t="e">
            <v>#N/A</v>
          </cell>
          <cell r="F221" t="e">
            <v>#N/A</v>
          </cell>
          <cell r="G221">
            <v>1</v>
          </cell>
          <cell r="I221">
            <v>0.24894852793911473</v>
          </cell>
          <cell r="J221">
            <v>0.98</v>
          </cell>
          <cell r="K221">
            <v>385.82272727272732</v>
          </cell>
          <cell r="L221">
            <v>393.6966604823748</v>
          </cell>
          <cell r="M221">
            <v>96.05</v>
          </cell>
          <cell r="N221">
            <v>98.010204081632651</v>
          </cell>
        </row>
        <row r="222">
          <cell r="A222" t="str">
            <v>TRANSFORMADOR 2.3  PBT-2.3</v>
          </cell>
          <cell r="B222">
            <v>1310</v>
          </cell>
          <cell r="E222" t="e">
            <v>#N/A</v>
          </cell>
          <cell r="F222" t="e">
            <v>#N/A</v>
          </cell>
          <cell r="G222">
            <v>1</v>
          </cell>
          <cell r="I222">
            <v>9.9999999999999995E-7</v>
          </cell>
          <cell r="J222">
            <v>0.9</v>
          </cell>
          <cell r="K222">
            <v>1310</v>
          </cell>
          <cell r="L222">
            <v>1455.5555555555554</v>
          </cell>
          <cell r="M222">
            <v>1.31E-3</v>
          </cell>
          <cell r="N222">
            <v>1.4555555555555554E-3</v>
          </cell>
        </row>
        <row r="223">
          <cell r="A223" t="str">
            <v>TRANSFORMADOR CM1.1 PBT-SEG</v>
          </cell>
          <cell r="B223">
            <v>551.86220831076525</v>
          </cell>
          <cell r="E223" t="e">
            <v>#N/A</v>
          </cell>
          <cell r="F223" t="e">
            <v>#N/A</v>
          </cell>
          <cell r="G223">
            <v>1</v>
          </cell>
          <cell r="I223">
            <v>0.84231455515010045</v>
          </cell>
          <cell r="J223">
            <v>0.83689583526671951</v>
          </cell>
          <cell r="K223">
            <v>551.86220831076525</v>
          </cell>
          <cell r="L223">
            <v>659.41564655401373</v>
          </cell>
          <cell r="M223">
            <v>464.8415704974343</v>
          </cell>
          <cell r="N223">
            <v>555.43539698615996</v>
          </cell>
        </row>
        <row r="224">
          <cell r="A224" t="str">
            <v>TOTAL</v>
          </cell>
          <cell r="I224">
            <v>0.19484881189623038</v>
          </cell>
          <cell r="J224">
            <v>0.84992685384910982</v>
          </cell>
          <cell r="K224">
            <v>5179.3594107271983</v>
          </cell>
          <cell r="L224">
            <v>6093.1333058406753</v>
          </cell>
          <cell r="M224">
            <v>1009.1920275637546</v>
          </cell>
          <cell r="N224">
            <v>1187.3869180546208</v>
          </cell>
        </row>
        <row r="227">
          <cell r="A227" t="str">
            <v>RESUMO GERAL:</v>
          </cell>
          <cell r="B227" t="str">
            <v>kW</v>
          </cell>
          <cell r="C227" t="str">
            <v>kVA</v>
          </cell>
        </row>
        <row r="228">
          <cell r="A228" t="str">
            <v>DEMANDAS</v>
          </cell>
          <cell r="B228">
            <v>1009.1920275637546</v>
          </cell>
          <cell r="C228">
            <v>1187.3869180546208</v>
          </cell>
        </row>
        <row r="229">
          <cell r="A229" t="str">
            <v>RESERVA     (%)</v>
          </cell>
          <cell r="B229">
            <v>0.2</v>
          </cell>
        </row>
        <row r="230">
          <cell r="A230" t="str">
            <v>FATOR DE SIMULTANEIDADE</v>
          </cell>
          <cell r="B230">
            <v>1</v>
          </cell>
        </row>
        <row r="232">
          <cell r="A232" t="str">
            <v xml:space="preserve">DEMANDA FINAL </v>
          </cell>
          <cell r="B232">
            <v>1211.0304330765055</v>
          </cell>
          <cell r="C232">
            <v>1424.8643016655449</v>
          </cell>
        </row>
        <row r="234">
          <cell r="A234" t="str">
            <v>TENSÃO (V)</v>
          </cell>
          <cell r="B234">
            <v>380</v>
          </cell>
          <cell r="C234" t="str">
            <v>V</v>
          </cell>
        </row>
        <row r="235">
          <cell r="A235" t="str">
            <v>CORRENTE (A)</v>
          </cell>
          <cell r="B235">
            <v>2164.8573371718176</v>
          </cell>
          <cell r="C235" t="str">
            <v>A</v>
          </cell>
        </row>
        <row r="236">
          <cell r="A236" t="str">
            <v>DISJUNTOR GERAL</v>
          </cell>
          <cell r="B236">
            <v>1250</v>
          </cell>
          <cell r="C236" t="str">
            <v>A</v>
          </cell>
        </row>
        <row r="238">
          <cell r="A238" t="str">
            <v>ADOTADO GERADOR DE 1165/1040KVA</v>
          </cell>
        </row>
        <row r="243">
          <cell r="A243" t="str">
            <v>TABELA DE EMERGÊNICA GERAL – 1º FASE</v>
          </cell>
        </row>
        <row r="245">
          <cell r="A245" t="str">
            <v>FINALIDADE</v>
          </cell>
          <cell r="B245" t="str">
            <v>POT. UNIT. (kW)</v>
          </cell>
          <cell r="C245" t="str">
            <v>POT. UNIT. (CV)</v>
          </cell>
          <cell r="D245" t="str">
            <v>T I P O</v>
          </cell>
          <cell r="E245" t="str">
            <v>POT-M (KW)</v>
          </cell>
          <cell r="F245" t="str">
            <v>FP- M</v>
          </cell>
          <cell r="G245" t="str">
            <v>QTDE.</v>
          </cell>
          <cell r="H245" t="str">
            <v>PÓLOS</v>
          </cell>
          <cell r="I245" t="str">
            <v>F.D.</v>
          </cell>
          <cell r="J245" t="str">
            <v>F.P.</v>
          </cell>
          <cell r="K245" t="str">
            <v>POT. INSTALADA (kW)</v>
          </cell>
          <cell r="L245" t="str">
            <v>POT. INSTALADA (kVA)</v>
          </cell>
          <cell r="M245" t="str">
            <v>POT. DEMANDADA (kW)</v>
          </cell>
          <cell r="N245" t="str">
            <v>POT. DEMANDADA (kVA)</v>
          </cell>
        </row>
        <row r="246">
          <cell r="A246" t="str">
            <v>BARRAMENTO BLINDADO BB1.1/1.3 – ILUMINAÇÃO HALL</v>
          </cell>
          <cell r="B246">
            <v>123.78</v>
          </cell>
          <cell r="E246" t="e">
            <v>#N/A</v>
          </cell>
          <cell r="F246" t="e">
            <v>#N/A</v>
          </cell>
          <cell r="G246">
            <v>1</v>
          </cell>
          <cell r="I246">
            <v>0.72387274236801691</v>
          </cell>
          <cell r="J246">
            <v>0.98</v>
          </cell>
          <cell r="K246">
            <v>123.78</v>
          </cell>
          <cell r="L246">
            <v>126.30612244897959</v>
          </cell>
          <cell r="M246">
            <v>89.600968050313128</v>
          </cell>
          <cell r="N246">
            <v>91.4295592350134</v>
          </cell>
        </row>
        <row r="247">
          <cell r="A247" t="str">
            <v>QD-B1-3S</v>
          </cell>
          <cell r="B247">
            <v>140.32509426511928</v>
          </cell>
          <cell r="E247" t="e">
            <v>#N/A</v>
          </cell>
          <cell r="F247" t="e">
            <v>#N/A</v>
          </cell>
          <cell r="G247">
            <v>1</v>
          </cell>
          <cell r="I247">
            <v>1</v>
          </cell>
          <cell r="J247">
            <v>0.77296462798671983</v>
          </cell>
          <cell r="K247">
            <v>140.32509426511928</v>
          </cell>
          <cell r="L247">
            <v>181.54141752982022</v>
          </cell>
          <cell r="M247">
            <v>140.32509426511928</v>
          </cell>
          <cell r="N247">
            <v>181.54141752982022</v>
          </cell>
        </row>
        <row r="248">
          <cell r="A248" t="str">
            <v>NO BREAK</v>
          </cell>
          <cell r="B248">
            <v>30</v>
          </cell>
          <cell r="G248">
            <v>2</v>
          </cell>
          <cell r="I248">
            <v>0.5</v>
          </cell>
          <cell r="J248">
            <v>1</v>
          </cell>
          <cell r="K248">
            <v>60</v>
          </cell>
          <cell r="L248">
            <v>60</v>
          </cell>
          <cell r="M248">
            <v>30</v>
          </cell>
          <cell r="N248">
            <v>30</v>
          </cell>
        </row>
        <row r="249">
          <cell r="A249" t="str">
            <v>ILUMINAÇÃO E COMANDO ELEVADORES SUBSOLO</v>
          </cell>
          <cell r="B249">
            <v>1.3</v>
          </cell>
          <cell r="E249" t="e">
            <v>#N/A</v>
          </cell>
          <cell r="F249" t="e">
            <v>#N/A</v>
          </cell>
          <cell r="G249">
            <v>1</v>
          </cell>
          <cell r="I249">
            <v>0.74</v>
          </cell>
          <cell r="J249">
            <v>0.8</v>
          </cell>
          <cell r="K249">
            <v>1.3</v>
          </cell>
          <cell r="L249">
            <v>1.625</v>
          </cell>
          <cell r="M249">
            <v>0.96199999999999997</v>
          </cell>
          <cell r="N249">
            <v>1.2024999999999999</v>
          </cell>
        </row>
        <row r="250">
          <cell r="A250" t="str">
            <v>ELEVADORES GARAGEM</v>
          </cell>
          <cell r="B250">
            <v>20</v>
          </cell>
          <cell r="E250" t="e">
            <v>#N/A</v>
          </cell>
          <cell r="F250" t="e">
            <v>#N/A</v>
          </cell>
          <cell r="G250">
            <v>2</v>
          </cell>
          <cell r="I250">
            <v>0.74</v>
          </cell>
          <cell r="J250">
            <v>0.8</v>
          </cell>
          <cell r="K250">
            <v>40</v>
          </cell>
          <cell r="L250">
            <v>50</v>
          </cell>
          <cell r="M250">
            <v>29.6</v>
          </cell>
          <cell r="N250">
            <v>37</v>
          </cell>
        </row>
        <row r="251">
          <cell r="A251" t="str">
            <v>ELEVADORES ZONA BAIXA</v>
          </cell>
          <cell r="B251">
            <v>50</v>
          </cell>
          <cell r="E251" t="e">
            <v>#N/A</v>
          </cell>
          <cell r="F251" t="e">
            <v>#N/A</v>
          </cell>
          <cell r="G251">
            <v>8</v>
          </cell>
          <cell r="I251">
            <v>0.125</v>
          </cell>
          <cell r="J251">
            <v>0.8</v>
          </cell>
          <cell r="K251">
            <v>400</v>
          </cell>
          <cell r="L251">
            <v>500</v>
          </cell>
          <cell r="M251">
            <v>50</v>
          </cell>
          <cell r="N251">
            <v>62.5</v>
          </cell>
        </row>
        <row r="252">
          <cell r="A252" t="str">
            <v>ILUMINAÇÃO E COMANDO ELEVADORES ZONA BAIXA</v>
          </cell>
          <cell r="B252">
            <v>3</v>
          </cell>
          <cell r="E252" t="e">
            <v>#N/A</v>
          </cell>
          <cell r="F252" t="e">
            <v>#N/A</v>
          </cell>
          <cell r="G252">
            <v>1</v>
          </cell>
          <cell r="I252">
            <v>0.1</v>
          </cell>
          <cell r="J252">
            <v>0.8</v>
          </cell>
          <cell r="K252">
            <v>3</v>
          </cell>
          <cell r="L252">
            <v>3.75</v>
          </cell>
          <cell r="M252">
            <v>0.3</v>
          </cell>
          <cell r="N252">
            <v>0.375</v>
          </cell>
        </row>
        <row r="253">
          <cell r="A253" t="str">
            <v>ELEVADOR DE SEGUANÇA</v>
          </cell>
          <cell r="B253">
            <v>35</v>
          </cell>
          <cell r="E253" t="e">
            <v>#N/A</v>
          </cell>
          <cell r="F253" t="e">
            <v>#N/A</v>
          </cell>
          <cell r="G253">
            <v>1</v>
          </cell>
          <cell r="I253">
            <v>1</v>
          </cell>
          <cell r="J253">
            <v>0.8</v>
          </cell>
          <cell r="K253">
            <v>35</v>
          </cell>
          <cell r="L253">
            <v>43.75</v>
          </cell>
          <cell r="M253">
            <v>35</v>
          </cell>
          <cell r="N253">
            <v>43.75</v>
          </cell>
        </row>
        <row r="254">
          <cell r="A254" t="str">
            <v>ILUMINAÇÃO E COMANDO ELEVADORE DE SEGURANÇA</v>
          </cell>
          <cell r="B254">
            <v>3</v>
          </cell>
          <cell r="E254" t="e">
            <v>#N/A</v>
          </cell>
          <cell r="F254" t="e">
            <v>#N/A</v>
          </cell>
          <cell r="G254">
            <v>1</v>
          </cell>
          <cell r="I254">
            <v>1</v>
          </cell>
          <cell r="J254">
            <v>0.8</v>
          </cell>
          <cell r="K254">
            <v>3</v>
          </cell>
          <cell r="L254">
            <v>3.75</v>
          </cell>
          <cell r="M254">
            <v>3</v>
          </cell>
          <cell r="N254">
            <v>3.75</v>
          </cell>
        </row>
        <row r="255">
          <cell r="A255" t="str">
            <v>PRESSURIZAÇÃO ESCADA 5SS</v>
          </cell>
          <cell r="B255">
            <v>6.3805104408352662</v>
          </cell>
          <cell r="C255">
            <v>7.5</v>
          </cell>
          <cell r="D255" t="str">
            <v>C</v>
          </cell>
          <cell r="E255">
            <v>6.3805104408352662</v>
          </cell>
          <cell r="F255">
            <v>0.8</v>
          </cell>
          <cell r="G255">
            <v>4</v>
          </cell>
          <cell r="I255">
            <v>0.5</v>
          </cell>
          <cell r="J255">
            <v>0.8</v>
          </cell>
          <cell r="K255">
            <v>25.522041763341065</v>
          </cell>
          <cell r="L255">
            <v>31.902552204176331</v>
          </cell>
          <cell r="M255">
            <v>12.761020881670532</v>
          </cell>
          <cell r="N255">
            <v>15.951276102088165</v>
          </cell>
        </row>
        <row r="256">
          <cell r="A256" t="str">
            <v>PRESSURIZAÇÃO ESCADA 3SS</v>
          </cell>
          <cell r="B256">
            <v>8.6705202312138727</v>
          </cell>
          <cell r="C256">
            <v>10</v>
          </cell>
          <cell r="D256" t="str">
            <v>C</v>
          </cell>
          <cell r="E256">
            <v>8.6705202312138727</v>
          </cell>
          <cell r="F256">
            <v>0.85</v>
          </cell>
          <cell r="G256">
            <v>2</v>
          </cell>
          <cell r="I256">
            <v>0.5</v>
          </cell>
          <cell r="J256">
            <v>0.85</v>
          </cell>
          <cell r="K256">
            <v>17.341040462427745</v>
          </cell>
          <cell r="L256">
            <v>20.401224073444407</v>
          </cell>
          <cell r="M256">
            <v>8.6705202312138727</v>
          </cell>
          <cell r="N256">
            <v>10.200612036722204</v>
          </cell>
        </row>
        <row r="257">
          <cell r="A257" t="str">
            <v>PRESSURIZAÇÃO ESCADA 1SS</v>
          </cell>
          <cell r="B257">
            <v>16.930022573363431</v>
          </cell>
          <cell r="C257">
            <v>20</v>
          </cell>
          <cell r="D257" t="str">
            <v>C</v>
          </cell>
          <cell r="E257">
            <v>16.930022573363431</v>
          </cell>
          <cell r="F257">
            <v>0.84</v>
          </cell>
          <cell r="G257">
            <v>5</v>
          </cell>
          <cell r="I257">
            <v>0.8</v>
          </cell>
          <cell r="J257">
            <v>0.84</v>
          </cell>
          <cell r="K257">
            <v>84.650112866817153</v>
          </cell>
          <cell r="L257">
            <v>100.77394388906805</v>
          </cell>
          <cell r="M257">
            <v>67.720090293453723</v>
          </cell>
          <cell r="N257">
            <v>80.619155111254443</v>
          </cell>
        </row>
        <row r="258">
          <cell r="A258" t="str">
            <v>EXAUSTÃO DE FUMAÇA</v>
          </cell>
          <cell r="B258">
            <v>16.930022573363431</v>
          </cell>
          <cell r="C258">
            <v>20</v>
          </cell>
          <cell r="D258" t="str">
            <v>C</v>
          </cell>
          <cell r="E258">
            <v>16.930022573363431</v>
          </cell>
          <cell r="F258">
            <v>0.84</v>
          </cell>
          <cell r="G258">
            <v>2</v>
          </cell>
          <cell r="I258">
            <v>1</v>
          </cell>
          <cell r="J258">
            <v>0.84</v>
          </cell>
          <cell r="K258">
            <v>33.860045146726861</v>
          </cell>
          <cell r="L258">
            <v>40.309577555627214</v>
          </cell>
          <cell r="M258">
            <v>33.860045146726861</v>
          </cell>
          <cell r="N258">
            <v>40.309577555627214</v>
          </cell>
        </row>
        <row r="259">
          <cell r="A259" t="str">
            <v>ELEVADOR DE SEGUANÇA</v>
          </cell>
          <cell r="B259">
            <v>35</v>
          </cell>
          <cell r="E259" t="e">
            <v>#N/A</v>
          </cell>
          <cell r="F259" t="e">
            <v>#N/A</v>
          </cell>
          <cell r="G259">
            <v>1</v>
          </cell>
          <cell r="I259">
            <v>1</v>
          </cell>
          <cell r="J259">
            <v>0.8</v>
          </cell>
          <cell r="K259">
            <v>35</v>
          </cell>
          <cell r="L259">
            <v>43.75</v>
          </cell>
          <cell r="M259">
            <v>35</v>
          </cell>
          <cell r="N259">
            <v>43.75</v>
          </cell>
        </row>
        <row r="260">
          <cell r="A260" t="str">
            <v>ILUMINAÇÃO E COMANDO ELEVADORE DE SEGURANÇA</v>
          </cell>
          <cell r="B260">
            <v>3</v>
          </cell>
          <cell r="E260" t="e">
            <v>#N/A</v>
          </cell>
          <cell r="F260" t="e">
            <v>#N/A</v>
          </cell>
          <cell r="G260">
            <v>1</v>
          </cell>
          <cell r="I260">
            <v>1</v>
          </cell>
          <cell r="J260">
            <v>0.8</v>
          </cell>
          <cell r="K260">
            <v>3</v>
          </cell>
          <cell r="L260">
            <v>3.75</v>
          </cell>
          <cell r="M260">
            <v>3</v>
          </cell>
          <cell r="N260">
            <v>3.75</v>
          </cell>
        </row>
        <row r="261">
          <cell r="A261" t="str">
            <v>PRESSURIZAÇÃO ESCADA 5SS</v>
          </cell>
          <cell r="B261">
            <v>6.3805104408352662</v>
          </cell>
          <cell r="C261">
            <v>7.5</v>
          </cell>
          <cell r="D261" t="str">
            <v>C</v>
          </cell>
          <cell r="E261">
            <v>6.3805104408352662</v>
          </cell>
          <cell r="F261">
            <v>0.8</v>
          </cell>
          <cell r="G261">
            <v>4</v>
          </cell>
          <cell r="I261">
            <v>0.5</v>
          </cell>
          <cell r="J261">
            <v>0.8</v>
          </cell>
          <cell r="K261">
            <v>25.522041763341065</v>
          </cell>
          <cell r="L261">
            <v>31.902552204176331</v>
          </cell>
          <cell r="M261">
            <v>12.761020881670532</v>
          </cell>
          <cell r="N261">
            <v>15.951276102088165</v>
          </cell>
        </row>
        <row r="262">
          <cell r="A262" t="str">
            <v>PRESSURIZAÇÃO ESCADA 3SS</v>
          </cell>
          <cell r="B262">
            <v>8.6705202312138727</v>
          </cell>
          <cell r="C262">
            <v>10</v>
          </cell>
          <cell r="D262" t="str">
            <v>C</v>
          </cell>
          <cell r="E262">
            <v>8.6705202312138727</v>
          </cell>
          <cell r="F262">
            <v>0.85</v>
          </cell>
          <cell r="G262">
            <v>2</v>
          </cell>
          <cell r="I262">
            <v>0.5</v>
          </cell>
          <cell r="J262">
            <v>0.85</v>
          </cell>
          <cell r="K262">
            <v>17.341040462427745</v>
          </cell>
          <cell r="L262">
            <v>20.401224073444407</v>
          </cell>
          <cell r="M262">
            <v>8.6705202312138727</v>
          </cell>
          <cell r="N262">
            <v>10.200612036722204</v>
          </cell>
        </row>
        <row r="263">
          <cell r="A263" t="str">
            <v>PRESSURIZAÇÃO ESCADA 1SS</v>
          </cell>
          <cell r="B263">
            <v>16.930022573363431</v>
          </cell>
          <cell r="C263">
            <v>20</v>
          </cell>
          <cell r="D263" t="str">
            <v>C</v>
          </cell>
          <cell r="E263">
            <v>16.930022573363431</v>
          </cell>
          <cell r="F263">
            <v>0.84</v>
          </cell>
          <cell r="G263">
            <v>5</v>
          </cell>
          <cell r="I263">
            <v>0.8</v>
          </cell>
          <cell r="J263">
            <v>0.84</v>
          </cell>
          <cell r="K263">
            <v>84.650112866817153</v>
          </cell>
          <cell r="L263">
            <v>100.77394388906805</v>
          </cell>
          <cell r="M263">
            <v>67.720090293453723</v>
          </cell>
          <cell r="N263">
            <v>80.619155111254443</v>
          </cell>
        </row>
        <row r="264">
          <cell r="A264" t="str">
            <v>EXAUSTÃO DE FUMAÇA</v>
          </cell>
          <cell r="B264">
            <v>16.930022573363431</v>
          </cell>
          <cell r="C264">
            <v>20</v>
          </cell>
          <cell r="D264" t="str">
            <v>C</v>
          </cell>
          <cell r="E264">
            <v>16.930022573363431</v>
          </cell>
          <cell r="F264">
            <v>0.84</v>
          </cell>
          <cell r="G264">
            <v>2</v>
          </cell>
          <cell r="I264">
            <v>1</v>
          </cell>
          <cell r="J264">
            <v>0.84</v>
          </cell>
          <cell r="K264">
            <v>33.860045146726861</v>
          </cell>
          <cell r="L264">
            <v>40.309577555627214</v>
          </cell>
          <cell r="M264">
            <v>33.860045146726861</v>
          </cell>
          <cell r="N264">
            <v>40.309577555627214</v>
          </cell>
        </row>
        <row r="265">
          <cell r="A265" t="str">
            <v>BOMBA DE RECALQUE DE ÓLEO DIESEL</v>
          </cell>
          <cell r="B265">
            <v>2.75</v>
          </cell>
          <cell r="C265">
            <v>3</v>
          </cell>
          <cell r="D265" t="str">
            <v>H</v>
          </cell>
          <cell r="E265">
            <v>2.75</v>
          </cell>
          <cell r="F265">
            <v>0.77</v>
          </cell>
          <cell r="G265">
            <v>2</v>
          </cell>
          <cell r="I265">
            <v>0.5</v>
          </cell>
          <cell r="J265">
            <v>0.77</v>
          </cell>
          <cell r="K265">
            <v>5.5</v>
          </cell>
          <cell r="L265">
            <v>7.1428571428571441</v>
          </cell>
          <cell r="M265">
            <v>2.75</v>
          </cell>
          <cell r="N265">
            <v>3.5714285714285721</v>
          </cell>
        </row>
        <row r="266">
          <cell r="A266" t="str">
            <v>ILUMINAÇÃO E TOMADAS GERADOR</v>
          </cell>
          <cell r="B266">
            <v>11.67</v>
          </cell>
          <cell r="G266">
            <v>1</v>
          </cell>
          <cell r="I266">
            <v>0.9</v>
          </cell>
          <cell r="J266">
            <v>0.94</v>
          </cell>
          <cell r="K266">
            <v>11.67</v>
          </cell>
          <cell r="L266">
            <v>12.414893617021276</v>
          </cell>
          <cell r="M266">
            <v>10.503</v>
          </cell>
          <cell r="N266">
            <v>11.173404255319149</v>
          </cell>
        </row>
        <row r="267">
          <cell r="A267" t="str">
            <v>BOMBA DE INCÊNDIO PRINCIPAL</v>
          </cell>
          <cell r="B267">
            <v>119.56521739130434</v>
          </cell>
          <cell r="C267">
            <v>150</v>
          </cell>
          <cell r="D267" t="str">
            <v>H</v>
          </cell>
          <cell r="E267">
            <v>119.56521739130434</v>
          </cell>
          <cell r="F267">
            <v>0.86</v>
          </cell>
          <cell r="G267">
            <v>1</v>
          </cell>
          <cell r="I267">
            <v>1</v>
          </cell>
          <cell r="J267">
            <v>0.86</v>
          </cell>
          <cell r="K267">
            <v>119.56521739130434</v>
          </cell>
          <cell r="L267">
            <v>139.02932254802832</v>
          </cell>
          <cell r="M267">
            <v>119.56521739130434</v>
          </cell>
          <cell r="N267">
            <v>139.02932254802832</v>
          </cell>
        </row>
        <row r="268">
          <cell r="A268" t="str">
            <v>RETIFICADOR SUBESTAÇÃO</v>
          </cell>
          <cell r="B268">
            <v>10</v>
          </cell>
          <cell r="G268">
            <v>1</v>
          </cell>
          <cell r="I268">
            <v>1</v>
          </cell>
          <cell r="J268">
            <v>0.8</v>
          </cell>
          <cell r="K268">
            <v>10</v>
          </cell>
          <cell r="L268">
            <v>12.5</v>
          </cell>
          <cell r="M268">
            <v>10</v>
          </cell>
          <cell r="N268">
            <v>12.5</v>
          </cell>
        </row>
        <row r="269">
          <cell r="A269" t="str">
            <v>ILUMINAÇÃO HELIPONTO</v>
          </cell>
          <cell r="B269">
            <v>10</v>
          </cell>
          <cell r="E269" t="e">
            <v>#N/A</v>
          </cell>
          <cell r="F269" t="e">
            <v>#N/A</v>
          </cell>
          <cell r="G269">
            <v>1</v>
          </cell>
          <cell r="I269">
            <v>1</v>
          </cell>
          <cell r="J269">
            <v>0.9</v>
          </cell>
          <cell r="K269">
            <v>10</v>
          </cell>
          <cell r="L269">
            <v>11.111111111111111</v>
          </cell>
          <cell r="M269">
            <v>10</v>
          </cell>
          <cell r="N269">
            <v>11.111111111111111</v>
          </cell>
        </row>
        <row r="270">
          <cell r="A270" t="str">
            <v>ELEVADORE HELIPONTO</v>
          </cell>
          <cell r="B270">
            <v>12</v>
          </cell>
          <cell r="E270" t="e">
            <v>#N/A</v>
          </cell>
          <cell r="F270" t="e">
            <v>#N/A</v>
          </cell>
          <cell r="G270">
            <v>2</v>
          </cell>
          <cell r="I270">
            <v>1</v>
          </cell>
          <cell r="J270">
            <v>0.9</v>
          </cell>
          <cell r="K270">
            <v>24</v>
          </cell>
          <cell r="L270">
            <v>26.666666666666664</v>
          </cell>
          <cell r="M270">
            <v>24</v>
          </cell>
          <cell r="N270">
            <v>26.666666666666664</v>
          </cell>
        </row>
        <row r="271">
          <cell r="A271" t="str">
            <v>ILUMINAÇÃO E COMANDO ELEVADORE HELIPONTO</v>
          </cell>
          <cell r="B271">
            <v>1.3</v>
          </cell>
          <cell r="E271" t="e">
            <v>#N/A</v>
          </cell>
          <cell r="F271" t="e">
            <v>#N/A</v>
          </cell>
          <cell r="G271">
            <v>1</v>
          </cell>
          <cell r="I271">
            <v>1</v>
          </cell>
          <cell r="J271">
            <v>0.8</v>
          </cell>
          <cell r="K271">
            <v>1.3</v>
          </cell>
          <cell r="L271">
            <v>1.625</v>
          </cell>
          <cell r="M271">
            <v>1.3</v>
          </cell>
          <cell r="N271">
            <v>1.625</v>
          </cell>
        </row>
        <row r="272">
          <cell r="A272" t="str">
            <v>ELEVADORES ZONA ALTA</v>
          </cell>
          <cell r="B272">
            <v>70</v>
          </cell>
          <cell r="E272" t="e">
            <v>#N/A</v>
          </cell>
          <cell r="F272" t="e">
            <v>#N/A</v>
          </cell>
          <cell r="G272">
            <v>8</v>
          </cell>
          <cell r="I272">
            <v>0.13</v>
          </cell>
          <cell r="J272">
            <v>0.8</v>
          </cell>
          <cell r="K272">
            <v>560</v>
          </cell>
          <cell r="L272">
            <v>700</v>
          </cell>
          <cell r="M272">
            <v>72.8</v>
          </cell>
          <cell r="N272">
            <v>91</v>
          </cell>
        </row>
        <row r="273">
          <cell r="A273" t="str">
            <v>ILUMINAÇÃO E COMANDO ELEVADORES ZONA ALTA</v>
          </cell>
          <cell r="B273">
            <v>3</v>
          </cell>
          <cell r="E273" t="e">
            <v>#N/A</v>
          </cell>
          <cell r="F273" t="e">
            <v>#N/A</v>
          </cell>
          <cell r="G273">
            <v>1</v>
          </cell>
          <cell r="I273">
            <v>0.13</v>
          </cell>
          <cell r="J273">
            <v>0.8</v>
          </cell>
          <cell r="K273">
            <v>3</v>
          </cell>
          <cell r="L273">
            <v>3.75</v>
          </cell>
          <cell r="M273">
            <v>0.39</v>
          </cell>
          <cell r="N273">
            <v>0.48749999999999999</v>
          </cell>
        </row>
        <row r="274">
          <cell r="A274" t="str">
            <v>BARRAMENTO BLINDADO BB2.1/2.3 ESCRITÓRIOS</v>
          </cell>
          <cell r="B274">
            <v>96.05</v>
          </cell>
          <cell r="E274" t="e">
            <v>#N/A</v>
          </cell>
          <cell r="F274" t="e">
            <v>#N/A</v>
          </cell>
          <cell r="G274">
            <v>1</v>
          </cell>
          <cell r="I274">
            <v>1</v>
          </cell>
          <cell r="J274">
            <v>0.98</v>
          </cell>
          <cell r="K274">
            <v>96.05</v>
          </cell>
          <cell r="L274">
            <v>98.010204081632637</v>
          </cell>
          <cell r="M274">
            <v>96.05</v>
          </cell>
          <cell r="N274">
            <v>98.010204081632637</v>
          </cell>
        </row>
        <row r="275">
          <cell r="A275" t="str">
            <v>TOTAL</v>
          </cell>
          <cell r="I275">
            <v>0.50301320878545841</v>
          </cell>
          <cell r="J275">
            <v>0.850036125133944</v>
          </cell>
          <cell r="K275">
            <v>2008.2367921350492</v>
          </cell>
          <cell r="L275">
            <v>2417.2471905907491</v>
          </cell>
          <cell r="M275">
            <v>1010.1696328128667</v>
          </cell>
          <cell r="N275">
            <v>1188.3843556104039</v>
          </cell>
        </row>
        <row r="278">
          <cell r="A278" t="str">
            <v>RESUMO GERAL:</v>
          </cell>
          <cell r="B278" t="str">
            <v>kW</v>
          </cell>
          <cell r="C278" t="str">
            <v>kVA</v>
          </cell>
        </row>
        <row r="279">
          <cell r="A279" t="str">
            <v>DEMANDAS</v>
          </cell>
          <cell r="B279">
            <v>1010.1696328128667</v>
          </cell>
          <cell r="C279">
            <v>1188.3843556104039</v>
          </cell>
        </row>
        <row r="280">
          <cell r="A280" t="str">
            <v>RESERVA     (%)</v>
          </cell>
          <cell r="B280">
            <v>0</v>
          </cell>
        </row>
        <row r="281">
          <cell r="A281" t="str">
            <v>FATOR DE SIMULTANEIDADE</v>
          </cell>
          <cell r="B281">
            <v>0.8</v>
          </cell>
        </row>
        <row r="283">
          <cell r="A283" t="str">
            <v xml:space="preserve">DEMANDA FINAL </v>
          </cell>
          <cell r="B283">
            <v>808.13570625029342</v>
          </cell>
          <cell r="C283">
            <v>950.70748448832319</v>
          </cell>
        </row>
        <row r="285">
          <cell r="A285" t="str">
            <v>TENSÃO (V)</v>
          </cell>
          <cell r="B285">
            <v>380</v>
          </cell>
          <cell r="C285" t="str">
            <v>V</v>
          </cell>
        </row>
        <row r="286">
          <cell r="A286" t="str">
            <v>CORRENTE (A)</v>
          </cell>
          <cell r="B286">
            <v>1444.4505844471721</v>
          </cell>
          <cell r="C286" t="str">
            <v>A</v>
          </cell>
        </row>
        <row r="287">
          <cell r="A287" t="str">
            <v>DISJUNTOR GERAL</v>
          </cell>
          <cell r="B287">
            <v>1250</v>
          </cell>
          <cell r="C287" t="str">
            <v>A</v>
          </cell>
        </row>
        <row r="289">
          <cell r="A289" t="str">
            <v>ADOTADO GERADOR DE 1040KVA/830KW</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ELET&amp;AC"/>
      <sheetName val="Cabos"/>
      <sheetName val="ATERR"/>
      <sheetName val="ILUM"/>
      <sheetName val="Memoria"/>
      <sheetName val="Paineis"/>
      <sheetName val="Lista Cabos Compras"/>
      <sheetName val="Lista Cabos Compras (Apoio)"/>
      <sheetName val="Lista Materiais"/>
      <sheetName val="DADOS"/>
      <sheetName val="Anexos"/>
      <sheetName val="Capa  LISTA CAB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 val="PLANILHA MÚLTIPLA - 2022 - 30"/>
    </sheetNames>
    <sheetDataSet>
      <sheetData sheetId="0" refreshError="1"/>
      <sheetData sheetId="1">
        <row r="18">
          <cell r="F18" t="str">
            <v>DESONERADO</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
      <sheetName val="CAPA -1"/>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Memorial"/>
      <sheetName val="Anotações"/>
      <sheetName val="Resumo"/>
      <sheetName val="Orçamento"/>
      <sheetName val="Curva ABC"/>
      <sheetName val="Cronograma"/>
      <sheetName val="BDI"/>
      <sheetName val="BDI DIFERENCIADO"/>
      <sheetName val="Composições"/>
      <sheetName val="Cotação"/>
      <sheetName val="Suporte"/>
      <sheetName val="Imagens"/>
      <sheetName val="Banco_Servico"/>
      <sheetName val="Planilha5"/>
      <sheetName val="SETOP PREDIAL"/>
      <sheetName val="Planilha6"/>
      <sheetName val="SETOP INFRA"/>
      <sheetName val="Banco_Insumo"/>
      <sheetName val="Curva_Servico"/>
    </sheetNames>
    <sheetDataSet>
      <sheetData sheetId="0"/>
      <sheetData sheetId="1"/>
      <sheetData sheetId="2"/>
      <sheetData sheetId="3">
        <row r="3">
          <cell r="B3" t="str">
            <v>OBJETIVA PROJETOS E SERVIÇOS LTDA.</v>
          </cell>
        </row>
      </sheetData>
      <sheetData sheetId="4"/>
      <sheetData sheetId="5"/>
      <sheetData sheetId="6"/>
      <sheetData sheetId="7"/>
      <sheetData sheetId="8"/>
      <sheetData sheetId="9"/>
      <sheetData sheetId="10"/>
      <sheetData sheetId="11"/>
      <sheetData sheetId="12">
        <row r="1">
          <cell r="A1" t="str">
            <v>PROJETA CONSULTORIA E SERVIÇOS LTDA.</v>
          </cell>
        </row>
        <row r="2">
          <cell r="A2" t="str">
            <v>OBJETIVA PROJETOS E SERVIÇOS LTDA.</v>
          </cell>
        </row>
        <row r="3">
          <cell r="A3" t="str">
            <v>PLATOR PROJETOS E SERVIÇOS AMBIENTAIS LTDA.</v>
          </cell>
        </row>
        <row r="4">
          <cell r="A4" t="str">
            <v>CONSÓRCIO PAS</v>
          </cell>
        </row>
        <row r="5">
          <cell r="A5" t="str">
            <v>CONSÓRCIO PITÁGORAS</v>
          </cell>
        </row>
        <row r="6">
          <cell r="A6" t="str">
            <v>CONSÓRCIO OPUS PROJETOS</v>
          </cell>
        </row>
        <row r="7">
          <cell r="A7" t="str">
            <v>CONSÓRCIO MINAS PROJETOS</v>
          </cell>
        </row>
      </sheetData>
      <sheetData sheetId="13"/>
      <sheetData sheetId="14"/>
      <sheetData sheetId="15"/>
      <sheetData sheetId="16"/>
      <sheetData sheetId="17"/>
      <sheetData sheetId="18"/>
      <sheetData sheetId="1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NORÁRIOS"/>
      <sheetName val="Plan1"/>
      <sheetName val="BDI"/>
      <sheetName val="ORÇAMENTO"/>
      <sheetName val="CRONOGRAMA"/>
    </sheetNames>
    <sheetDataSet>
      <sheetData sheetId="0" refreshError="1"/>
      <sheetData sheetId="1" refreshError="1">
        <row r="3">
          <cell r="E3" t="str">
            <v>Selecionar</v>
          </cell>
        </row>
        <row r="4">
          <cell r="E4" t="str">
            <v>Item 01</v>
          </cell>
        </row>
        <row r="5">
          <cell r="E5" t="str">
            <v>Item 02</v>
          </cell>
        </row>
      </sheetData>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
      <sheetName val="resumo"/>
      <sheetName val="ORCAMENTO"/>
      <sheetName val="ADMI_25.01"/>
      <sheetName val="ITEM 25 - ADIMINS. LOCAL"/>
      <sheetName val="20.01-04-EL_SP_SON_SEG"/>
      <sheetName val="20.05 - HS"/>
      <sheetName val="20.06-INC"/>
      <sheetName val="20.07- GLP"/>
      <sheetName val="ITEM 22.01 SINALIZACAO"/>
    </sheetNames>
    <sheetDataSet>
      <sheetData sheetId="0" refreshError="1"/>
      <sheetData sheetId="1" refreshError="1"/>
      <sheetData sheetId="2" refreshError="1"/>
      <sheetData sheetId="3" refreshError="1">
        <row r="48">
          <cell r="G48">
            <v>306106.84999999998</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CRONOGRAMA"/>
      <sheetName val="BDI"/>
      <sheetName val="MEM. CALC."/>
      <sheetName val="COMP 1 PORTA CORRER"/>
      <sheetName val="COMP 2 ADM"/>
    </sheetNames>
    <sheetDataSet>
      <sheetData sheetId="0">
        <row r="8">
          <cell r="F8" t="str">
            <v>QTDE</v>
          </cell>
        </row>
      </sheetData>
      <sheetData sheetId="1"/>
      <sheetData sheetId="2" refreshError="1"/>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9"/>
  <sheetViews>
    <sheetView tabSelected="1" view="pageBreakPreview" zoomScale="160" zoomScaleNormal="145" zoomScaleSheetLayoutView="160" workbookViewId="0">
      <pane ySplit="9" topLeftCell="A464" activePane="bottomLeft" state="frozen"/>
      <selection pane="bottomLeft" activeCell="A9" sqref="A9:H9"/>
    </sheetView>
  </sheetViews>
  <sheetFormatPr defaultRowHeight="15" x14ac:dyDescent="0.25"/>
  <cols>
    <col min="1" max="1" width="12.28515625" style="6" bestFit="1" customWidth="1"/>
    <col min="2" max="2" width="60.42578125" style="7" customWidth="1"/>
    <col min="3" max="3" width="9.85546875" style="7" bestFit="1" customWidth="1"/>
    <col min="4" max="4" width="11.7109375" style="7" bestFit="1" customWidth="1"/>
    <col min="5" max="5" width="7.85546875" style="68" bestFit="1" customWidth="1"/>
    <col min="6" max="6" width="6.140625" style="6" bestFit="1" customWidth="1"/>
    <col min="7" max="7" width="8.85546875" style="7" bestFit="1" customWidth="1"/>
    <col min="8" max="8" width="8.85546875" style="9" bestFit="1" customWidth="1"/>
    <col min="9" max="9" width="12.28515625" style="7" bestFit="1" customWidth="1"/>
    <col min="10" max="10" width="5" style="19" hidden="1" customWidth="1"/>
    <col min="11" max="11" width="8.85546875" style="11" hidden="1" customWidth="1"/>
    <col min="12" max="12" width="2.7109375" style="69" customWidth="1"/>
    <col min="13" max="13" width="2.42578125" style="9" customWidth="1"/>
    <col min="14" max="14" width="13.140625" style="7" bestFit="1" customWidth="1"/>
    <col min="15" max="15" width="7.42578125" style="7" bestFit="1" customWidth="1"/>
    <col min="16" max="16" width="13" style="103" customWidth="1"/>
    <col min="17" max="16384" width="9.140625" style="7"/>
  </cols>
  <sheetData>
    <row r="1" spans="1:16" ht="18.75" x14ac:dyDescent="0.25">
      <c r="A1" s="164" t="s">
        <v>53</v>
      </c>
      <c r="B1" s="165"/>
      <c r="C1" s="165"/>
      <c r="D1" s="165"/>
      <c r="E1" s="165"/>
      <c r="F1" s="165"/>
      <c r="G1" s="165"/>
      <c r="H1" s="165"/>
      <c r="I1" s="166"/>
    </row>
    <row r="2" spans="1:16" x14ac:dyDescent="0.25">
      <c r="A2" s="167" t="s">
        <v>54</v>
      </c>
      <c r="B2" s="168"/>
      <c r="C2" s="168"/>
      <c r="D2" s="168"/>
      <c r="E2" s="168"/>
      <c r="F2" s="168"/>
      <c r="G2" s="168"/>
      <c r="H2" s="168"/>
      <c r="I2" s="169"/>
    </row>
    <row r="3" spans="1:16" x14ac:dyDescent="0.25">
      <c r="A3" s="170" t="s">
        <v>55</v>
      </c>
      <c r="B3" s="171"/>
      <c r="C3" s="171"/>
      <c r="D3" s="171"/>
      <c r="E3" s="171"/>
      <c r="F3" s="171"/>
      <c r="G3" s="171"/>
      <c r="H3" s="171"/>
      <c r="I3" s="172"/>
    </row>
    <row r="4" spans="1:16" x14ac:dyDescent="0.25">
      <c r="A4" s="173" t="s">
        <v>76</v>
      </c>
      <c r="B4" s="174"/>
      <c r="C4" s="174"/>
      <c r="D4" s="174"/>
      <c r="E4" s="174"/>
      <c r="F4" s="174"/>
      <c r="G4" s="174"/>
      <c r="H4" s="174"/>
      <c r="I4" s="175"/>
    </row>
    <row r="5" spans="1:16" ht="15" customHeight="1" x14ac:dyDescent="0.25">
      <c r="A5" s="182" t="s">
        <v>52</v>
      </c>
      <c r="B5" s="184" t="s">
        <v>703</v>
      </c>
      <c r="C5" s="184"/>
      <c r="D5" s="184"/>
      <c r="E5" s="185"/>
      <c r="F5" s="179" t="s">
        <v>16</v>
      </c>
      <c r="G5" s="179"/>
      <c r="H5" s="179"/>
      <c r="I5" s="26">
        <f>'BDI ONERADO'!B33</f>
        <v>0.24229999999999999</v>
      </c>
    </row>
    <row r="6" spans="1:16" x14ac:dyDescent="0.25">
      <c r="A6" s="183"/>
      <c r="B6" s="186"/>
      <c r="C6" s="186"/>
      <c r="D6" s="186"/>
      <c r="E6" s="187"/>
      <c r="F6" s="179" t="s">
        <v>17</v>
      </c>
      <c r="G6" s="179"/>
      <c r="H6" s="179"/>
      <c r="I6" s="26">
        <f>'BDI DIFERENCIADO'!B33</f>
        <v>0.16800000000000001</v>
      </c>
    </row>
    <row r="7" spans="1:16" x14ac:dyDescent="0.25">
      <c r="A7" s="160" t="s">
        <v>742</v>
      </c>
      <c r="B7" s="242"/>
      <c r="C7" s="242"/>
      <c r="D7" s="242"/>
      <c r="E7" s="243"/>
      <c r="F7" s="181" t="s">
        <v>743</v>
      </c>
      <c r="G7" s="181"/>
      <c r="H7" s="181"/>
      <c r="I7" s="161">
        <v>0</v>
      </c>
    </row>
    <row r="8" spans="1:16" s="6" customFormat="1" ht="47.25" customHeight="1" x14ac:dyDescent="0.25">
      <c r="A8" s="23" t="s">
        <v>19</v>
      </c>
      <c r="B8" s="23" t="s">
        <v>18</v>
      </c>
      <c r="C8" s="180" t="s">
        <v>75</v>
      </c>
      <c r="D8" s="180"/>
      <c r="E8" s="24" t="s">
        <v>20</v>
      </c>
      <c r="F8" s="24" t="s">
        <v>22</v>
      </c>
      <c r="G8" s="24" t="s">
        <v>21</v>
      </c>
      <c r="H8" s="25" t="s">
        <v>23</v>
      </c>
      <c r="I8" s="24" t="s">
        <v>24</v>
      </c>
      <c r="J8" s="12"/>
      <c r="K8" s="13"/>
      <c r="L8" s="70"/>
      <c r="M8" s="83"/>
      <c r="P8" s="104"/>
    </row>
    <row r="9" spans="1:16" s="6" customFormat="1" ht="17.25" customHeight="1" x14ac:dyDescent="0.25">
      <c r="A9" s="176" t="s">
        <v>706</v>
      </c>
      <c r="B9" s="177"/>
      <c r="C9" s="177"/>
      <c r="D9" s="177"/>
      <c r="E9" s="177"/>
      <c r="F9" s="177"/>
      <c r="G9" s="177"/>
      <c r="H9" s="178"/>
      <c r="I9" s="32">
        <f>I10+I367</f>
        <v>13152064</v>
      </c>
      <c r="J9" s="14"/>
      <c r="K9" s="13"/>
      <c r="L9" s="70"/>
      <c r="M9" s="83"/>
      <c r="N9" s="81"/>
      <c r="O9" s="81"/>
      <c r="P9" s="104"/>
    </row>
    <row r="10" spans="1:16" s="1" customFormat="1" x14ac:dyDescent="0.25">
      <c r="A10" s="27" t="s">
        <v>56</v>
      </c>
      <c r="B10" s="90" t="s">
        <v>707</v>
      </c>
      <c r="C10" s="27"/>
      <c r="D10" s="27"/>
      <c r="E10" s="67"/>
      <c r="F10" s="65"/>
      <c r="G10" s="28"/>
      <c r="H10" s="29"/>
      <c r="I10" s="111">
        <f>(I11+I23+I34+I40+I64+I88+I112+I136+I160+I184+I208+I232+I256+I280+I303+I327+I330+I347+I357+I359)</f>
        <v>4813862.53</v>
      </c>
      <c r="J10" s="20" t="s">
        <v>51</v>
      </c>
      <c r="K10" s="15"/>
      <c r="L10" s="71"/>
      <c r="M10" s="81"/>
      <c r="P10" s="105"/>
    </row>
    <row r="11" spans="1:16" s="1" customFormat="1" x14ac:dyDescent="0.25">
      <c r="A11" s="2" t="s">
        <v>57</v>
      </c>
      <c r="B11" s="30" t="s">
        <v>0</v>
      </c>
      <c r="C11" s="2"/>
      <c r="D11" s="2"/>
      <c r="E11" s="94"/>
      <c r="F11" s="66"/>
      <c r="G11" s="99"/>
      <c r="H11" s="3"/>
      <c r="I11" s="3">
        <f>SUM(I12:I22)</f>
        <v>94886.3</v>
      </c>
      <c r="J11" s="21"/>
      <c r="K11" s="15"/>
      <c r="L11" s="71"/>
      <c r="M11" s="81"/>
      <c r="N11" s="81"/>
      <c r="O11" s="81"/>
    </row>
    <row r="12" spans="1:16" ht="22.5" x14ac:dyDescent="0.25">
      <c r="A12" s="4" t="s">
        <v>177</v>
      </c>
      <c r="B12" s="31" t="s">
        <v>655</v>
      </c>
      <c r="C12" s="4" t="s">
        <v>1</v>
      </c>
      <c r="D12" s="4">
        <v>103689</v>
      </c>
      <c r="E12" s="10">
        <v>2.88</v>
      </c>
      <c r="F12" s="8" t="s">
        <v>25</v>
      </c>
      <c r="G12" s="10">
        <f>ROUND(K12*(100%-I$7),2)</f>
        <v>308.5</v>
      </c>
      <c r="H12" s="5">
        <f>ROUND(G12*(1+I$5),2)</f>
        <v>383.25</v>
      </c>
      <c r="I12" s="5">
        <f>ROUND(E12*H12,2)</f>
        <v>1103.76</v>
      </c>
      <c r="J12" s="16" t="s">
        <v>26</v>
      </c>
      <c r="K12" s="17">
        <v>308.5</v>
      </c>
      <c r="L12" s="71"/>
      <c r="M12" s="81"/>
      <c r="N12" s="9"/>
      <c r="O12" s="81"/>
      <c r="P12" s="7"/>
    </row>
    <row r="13" spans="1:16" ht="22.5" x14ac:dyDescent="0.25">
      <c r="A13" s="4" t="s">
        <v>178</v>
      </c>
      <c r="B13" s="31" t="s">
        <v>656</v>
      </c>
      <c r="C13" s="4" t="s">
        <v>2</v>
      </c>
      <c r="D13" s="4" t="s">
        <v>153</v>
      </c>
      <c r="E13" s="10">
        <v>15</v>
      </c>
      <c r="F13" s="8" t="s">
        <v>25</v>
      </c>
      <c r="G13" s="10">
        <f>ROUND(K13*(100%-I$7),2)</f>
        <v>792.41</v>
      </c>
      <c r="H13" s="5">
        <f t="shared" ref="H13:H76" si="0">ROUND(G13*(1+I$5),2)</f>
        <v>984.41</v>
      </c>
      <c r="I13" s="5">
        <f t="shared" ref="I13:I76" si="1">ROUND(E13*H13,2)</f>
        <v>14766.15</v>
      </c>
      <c r="J13" s="16" t="s">
        <v>26</v>
      </c>
      <c r="K13" s="17">
        <v>792.41</v>
      </c>
      <c r="L13" s="71"/>
      <c r="M13" s="81"/>
      <c r="N13" s="9"/>
      <c r="O13" s="81"/>
      <c r="P13" s="7"/>
    </row>
    <row r="14" spans="1:16" ht="33.75" x14ac:dyDescent="0.25">
      <c r="A14" s="4" t="s">
        <v>179</v>
      </c>
      <c r="B14" s="31" t="s">
        <v>96</v>
      </c>
      <c r="C14" s="4" t="s">
        <v>8</v>
      </c>
      <c r="D14" s="4" t="s">
        <v>154</v>
      </c>
      <c r="E14" s="10">
        <v>1</v>
      </c>
      <c r="F14" s="8" t="s">
        <v>34</v>
      </c>
      <c r="G14" s="10">
        <f>ROUND(K14*(100%-I$7),2)</f>
        <v>981.37</v>
      </c>
      <c r="H14" s="5">
        <f t="shared" si="0"/>
        <v>1219.1600000000001</v>
      </c>
      <c r="I14" s="5">
        <f t="shared" si="1"/>
        <v>1219.1600000000001</v>
      </c>
      <c r="J14" s="16" t="s">
        <v>26</v>
      </c>
      <c r="K14" s="17">
        <v>981.37</v>
      </c>
      <c r="L14" s="71"/>
      <c r="M14" s="81"/>
      <c r="N14" s="9"/>
      <c r="O14" s="81"/>
      <c r="P14" s="7"/>
    </row>
    <row r="15" spans="1:16" ht="33.75" x14ac:dyDescent="0.25">
      <c r="A15" s="4" t="s">
        <v>180</v>
      </c>
      <c r="B15" s="31" t="s">
        <v>97</v>
      </c>
      <c r="C15" s="4" t="s">
        <v>8</v>
      </c>
      <c r="D15" s="4" t="s">
        <v>155</v>
      </c>
      <c r="E15" s="10">
        <v>1</v>
      </c>
      <c r="F15" s="8" t="s">
        <v>34</v>
      </c>
      <c r="G15" s="10">
        <f t="shared" ref="G15:G76" si="2">ROUND(K15*(100%-I$7),2)</f>
        <v>402.35</v>
      </c>
      <c r="H15" s="5">
        <f t="shared" si="0"/>
        <v>499.84</v>
      </c>
      <c r="I15" s="5">
        <f t="shared" si="1"/>
        <v>499.84</v>
      </c>
      <c r="J15" s="16" t="s">
        <v>26</v>
      </c>
      <c r="K15" s="17">
        <v>402.35</v>
      </c>
      <c r="L15" s="71"/>
      <c r="M15" s="81"/>
      <c r="N15" s="9"/>
      <c r="O15" s="81"/>
      <c r="P15" s="7"/>
    </row>
    <row r="16" spans="1:16" ht="33.75" x14ac:dyDescent="0.25">
      <c r="A16" s="4" t="s">
        <v>181</v>
      </c>
      <c r="B16" s="31" t="s">
        <v>698</v>
      </c>
      <c r="C16" s="4" t="s">
        <v>4</v>
      </c>
      <c r="D16" s="4">
        <v>10778</v>
      </c>
      <c r="E16" s="10">
        <v>18</v>
      </c>
      <c r="F16" s="8" t="s">
        <v>32</v>
      </c>
      <c r="G16" s="10">
        <f>ROUND(K16*(100%-I$7),2)</f>
        <v>1243.75</v>
      </c>
      <c r="H16" s="5">
        <f>ROUND(G16*(1+I$6),2)</f>
        <v>1452.7</v>
      </c>
      <c r="I16" s="5">
        <f>ROUND(E16*H16,2)</f>
        <v>26148.6</v>
      </c>
      <c r="J16" s="16" t="s">
        <v>31</v>
      </c>
      <c r="K16" s="17">
        <v>1243.75</v>
      </c>
      <c r="L16" s="71"/>
      <c r="M16" s="81"/>
      <c r="N16" s="9"/>
      <c r="O16" s="81"/>
      <c r="P16" s="7"/>
    </row>
    <row r="17" spans="1:16" ht="33.75" x14ac:dyDescent="0.25">
      <c r="A17" s="4" t="s">
        <v>182</v>
      </c>
      <c r="B17" s="31" t="s">
        <v>695</v>
      </c>
      <c r="C17" s="4" t="s">
        <v>4</v>
      </c>
      <c r="D17" s="4">
        <v>10775</v>
      </c>
      <c r="E17" s="10">
        <v>18</v>
      </c>
      <c r="F17" s="8" t="s">
        <v>32</v>
      </c>
      <c r="G17" s="10">
        <f t="shared" si="2"/>
        <v>995</v>
      </c>
      <c r="H17" s="5">
        <f>ROUND(G17*(1+I$6),2)</f>
        <v>1162.1600000000001</v>
      </c>
      <c r="I17" s="5">
        <f>ROUND(E17*H17,2)</f>
        <v>20918.88</v>
      </c>
      <c r="J17" s="16" t="s">
        <v>31</v>
      </c>
      <c r="K17" s="17">
        <v>995</v>
      </c>
      <c r="L17" s="71"/>
      <c r="M17" s="81"/>
      <c r="N17" s="9"/>
      <c r="O17" s="81"/>
      <c r="P17" s="7"/>
    </row>
    <row r="18" spans="1:16" x14ac:dyDescent="0.25">
      <c r="A18" s="4" t="s">
        <v>183</v>
      </c>
      <c r="B18" s="31" t="s">
        <v>657</v>
      </c>
      <c r="C18" s="4" t="s">
        <v>2</v>
      </c>
      <c r="D18" s="4" t="s">
        <v>5</v>
      </c>
      <c r="E18" s="10">
        <v>2</v>
      </c>
      <c r="F18" s="8" t="s">
        <v>27</v>
      </c>
      <c r="G18" s="10">
        <f t="shared" si="2"/>
        <v>341.86</v>
      </c>
      <c r="H18" s="5">
        <f t="shared" si="0"/>
        <v>424.69</v>
      </c>
      <c r="I18" s="5">
        <f t="shared" si="1"/>
        <v>849.38</v>
      </c>
      <c r="J18" s="16" t="s">
        <v>26</v>
      </c>
      <c r="K18" s="17">
        <v>341.86</v>
      </c>
      <c r="L18" s="71"/>
      <c r="M18" s="81"/>
      <c r="N18" s="9"/>
      <c r="O18" s="81"/>
      <c r="P18" s="7"/>
    </row>
    <row r="19" spans="1:16" ht="22.5" x14ac:dyDescent="0.25">
      <c r="A19" s="4" t="s">
        <v>184</v>
      </c>
      <c r="B19" s="31" t="s">
        <v>658</v>
      </c>
      <c r="C19" s="4" t="s">
        <v>2</v>
      </c>
      <c r="D19" s="4" t="s">
        <v>6</v>
      </c>
      <c r="E19" s="10">
        <v>1</v>
      </c>
      <c r="F19" s="8" t="s">
        <v>27</v>
      </c>
      <c r="G19" s="10">
        <f t="shared" si="2"/>
        <v>246.3</v>
      </c>
      <c r="H19" s="5">
        <f t="shared" si="0"/>
        <v>305.98</v>
      </c>
      <c r="I19" s="5">
        <f t="shared" si="1"/>
        <v>305.98</v>
      </c>
      <c r="J19" s="16" t="s">
        <v>26</v>
      </c>
      <c r="K19" s="17">
        <v>246.3</v>
      </c>
      <c r="L19" s="71"/>
      <c r="M19" s="81"/>
      <c r="N19" s="9"/>
      <c r="O19" s="81"/>
      <c r="P19" s="7"/>
    </row>
    <row r="20" spans="1:16" ht="22.5" x14ac:dyDescent="0.25">
      <c r="A20" s="4" t="s">
        <v>185</v>
      </c>
      <c r="B20" s="31" t="s">
        <v>659</v>
      </c>
      <c r="C20" s="4" t="s">
        <v>2</v>
      </c>
      <c r="D20" s="4" t="s">
        <v>7</v>
      </c>
      <c r="E20" s="10">
        <v>1</v>
      </c>
      <c r="F20" s="8" t="s">
        <v>27</v>
      </c>
      <c r="G20" s="10">
        <f t="shared" si="2"/>
        <v>282.70999999999998</v>
      </c>
      <c r="H20" s="5">
        <f t="shared" si="0"/>
        <v>351.21</v>
      </c>
      <c r="I20" s="5">
        <f t="shared" si="1"/>
        <v>351.21</v>
      </c>
      <c r="J20" s="16" t="s">
        <v>26</v>
      </c>
      <c r="K20" s="17">
        <v>282.70999999999998</v>
      </c>
      <c r="L20" s="71"/>
      <c r="M20" s="81"/>
      <c r="N20" s="9"/>
      <c r="O20" s="81"/>
      <c r="P20" s="7"/>
    </row>
    <row r="21" spans="1:16" ht="22.5" x14ac:dyDescent="0.25">
      <c r="A21" s="4" t="s">
        <v>186</v>
      </c>
      <c r="B21" s="31" t="s">
        <v>49</v>
      </c>
      <c r="C21" s="4" t="s">
        <v>1</v>
      </c>
      <c r="D21" s="4">
        <v>105115</v>
      </c>
      <c r="E21" s="10">
        <v>2</v>
      </c>
      <c r="F21" s="8" t="s">
        <v>33</v>
      </c>
      <c r="G21" s="10">
        <f t="shared" si="2"/>
        <v>124.73</v>
      </c>
      <c r="H21" s="5">
        <f t="shared" si="0"/>
        <v>154.94999999999999</v>
      </c>
      <c r="I21" s="5">
        <f t="shared" si="1"/>
        <v>309.89999999999998</v>
      </c>
      <c r="J21" s="16" t="s">
        <v>26</v>
      </c>
      <c r="K21" s="17">
        <v>124.73</v>
      </c>
      <c r="L21" s="71"/>
      <c r="M21" s="81"/>
      <c r="N21" s="9"/>
      <c r="O21" s="81"/>
      <c r="P21" s="7"/>
    </row>
    <row r="22" spans="1:16" x14ac:dyDescent="0.25">
      <c r="A22" s="4" t="s">
        <v>187</v>
      </c>
      <c r="B22" s="31" t="s">
        <v>28</v>
      </c>
      <c r="C22" s="4" t="s">
        <v>1</v>
      </c>
      <c r="D22" s="4">
        <v>98459</v>
      </c>
      <c r="E22" s="10">
        <v>291.39</v>
      </c>
      <c r="F22" s="8" t="s">
        <v>25</v>
      </c>
      <c r="G22" s="10">
        <f t="shared" si="2"/>
        <v>78.489999999999995</v>
      </c>
      <c r="H22" s="5">
        <f t="shared" si="0"/>
        <v>97.51</v>
      </c>
      <c r="I22" s="5">
        <f t="shared" si="1"/>
        <v>28413.439999999999</v>
      </c>
      <c r="J22" s="16" t="s">
        <v>26</v>
      </c>
      <c r="K22" s="17">
        <v>78.489999999999995</v>
      </c>
      <c r="L22" s="71"/>
      <c r="M22" s="81"/>
      <c r="N22" s="9"/>
      <c r="O22" s="81"/>
      <c r="P22" s="7"/>
    </row>
    <row r="23" spans="1:16" x14ac:dyDescent="0.25">
      <c r="A23" s="2" t="s">
        <v>58</v>
      </c>
      <c r="B23" s="30" t="s">
        <v>98</v>
      </c>
      <c r="C23" s="2"/>
      <c r="D23" s="2"/>
      <c r="E23" s="89"/>
      <c r="F23" s="79"/>
      <c r="G23" s="89"/>
      <c r="H23" s="3"/>
      <c r="I23" s="3">
        <f>SUM(I24:I32)</f>
        <v>61375.640000000007</v>
      </c>
      <c r="J23" s="16"/>
      <c r="K23" s="17"/>
      <c r="L23" s="71"/>
      <c r="M23" s="81"/>
      <c r="N23" s="9"/>
      <c r="O23" s="100"/>
    </row>
    <row r="24" spans="1:16" ht="22.5" x14ac:dyDescent="0.25">
      <c r="A24" s="4" t="s">
        <v>188</v>
      </c>
      <c r="B24" s="31" t="s">
        <v>660</v>
      </c>
      <c r="C24" s="4" t="s">
        <v>1</v>
      </c>
      <c r="D24" s="4">
        <v>98525</v>
      </c>
      <c r="E24" s="10">
        <v>2573.31</v>
      </c>
      <c r="F24" s="8" t="s">
        <v>25</v>
      </c>
      <c r="G24" s="10">
        <f t="shared" si="2"/>
        <v>0.66</v>
      </c>
      <c r="H24" s="5">
        <f t="shared" si="0"/>
        <v>0.82</v>
      </c>
      <c r="I24" s="5">
        <f t="shared" si="1"/>
        <v>2110.11</v>
      </c>
      <c r="J24" s="16" t="s">
        <v>26</v>
      </c>
      <c r="K24" s="17">
        <v>0.66</v>
      </c>
      <c r="L24" s="71"/>
      <c r="M24" s="81"/>
      <c r="N24" s="9"/>
      <c r="O24" s="81"/>
      <c r="P24" s="7"/>
    </row>
    <row r="25" spans="1:16" ht="22.5" x14ac:dyDescent="0.25">
      <c r="A25" s="4" t="s">
        <v>189</v>
      </c>
      <c r="B25" s="31" t="s">
        <v>99</v>
      </c>
      <c r="C25" s="4" t="s">
        <v>1</v>
      </c>
      <c r="D25" s="4">
        <v>98529</v>
      </c>
      <c r="E25" s="10">
        <v>5</v>
      </c>
      <c r="F25" s="8" t="s">
        <v>33</v>
      </c>
      <c r="G25" s="10">
        <f t="shared" si="2"/>
        <v>71.739999999999995</v>
      </c>
      <c r="H25" s="5">
        <f t="shared" si="0"/>
        <v>89.12</v>
      </c>
      <c r="I25" s="5">
        <f t="shared" si="1"/>
        <v>445.6</v>
      </c>
      <c r="J25" s="16" t="s">
        <v>26</v>
      </c>
      <c r="K25" s="17">
        <v>71.739999999999995</v>
      </c>
      <c r="L25" s="71"/>
      <c r="M25" s="81"/>
      <c r="N25" s="9"/>
      <c r="O25" s="81"/>
      <c r="P25" s="7"/>
    </row>
    <row r="26" spans="1:16" ht="22.5" x14ac:dyDescent="0.25">
      <c r="A26" s="4" t="s">
        <v>190</v>
      </c>
      <c r="B26" s="31" t="s">
        <v>100</v>
      </c>
      <c r="C26" s="4" t="s">
        <v>1</v>
      </c>
      <c r="D26" s="4">
        <v>97636</v>
      </c>
      <c r="E26" s="10">
        <v>897.55</v>
      </c>
      <c r="F26" s="8" t="s">
        <v>25</v>
      </c>
      <c r="G26" s="10">
        <f t="shared" si="2"/>
        <v>22.56</v>
      </c>
      <c r="H26" s="5">
        <f t="shared" si="0"/>
        <v>28.03</v>
      </c>
      <c r="I26" s="5">
        <f t="shared" si="1"/>
        <v>25158.33</v>
      </c>
      <c r="J26" s="16" t="s">
        <v>26</v>
      </c>
      <c r="K26" s="17">
        <v>22.56</v>
      </c>
      <c r="L26" s="71"/>
      <c r="M26" s="81"/>
      <c r="N26" s="9"/>
      <c r="O26" s="81"/>
      <c r="P26" s="7"/>
    </row>
    <row r="27" spans="1:16" ht="22.5" x14ac:dyDescent="0.25">
      <c r="A27" s="4" t="s">
        <v>191</v>
      </c>
      <c r="B27" s="31" t="s">
        <v>101</v>
      </c>
      <c r="C27" s="4" t="s">
        <v>1</v>
      </c>
      <c r="D27" s="4">
        <v>97627</v>
      </c>
      <c r="E27" s="10">
        <v>18.035969999999999</v>
      </c>
      <c r="F27" s="8" t="s">
        <v>29</v>
      </c>
      <c r="G27" s="10">
        <f>ROUND(K27*(100%-I$7),2)</f>
        <v>187.22</v>
      </c>
      <c r="H27" s="5">
        <f>ROUND(G27*(1+I$5),2)</f>
        <v>232.58</v>
      </c>
      <c r="I27" s="5">
        <f>ROUND(E27*H27,2)</f>
        <v>4194.8100000000004</v>
      </c>
      <c r="J27" s="16" t="s">
        <v>26</v>
      </c>
      <c r="K27" s="17">
        <v>187.22</v>
      </c>
      <c r="L27" s="71"/>
      <c r="M27" s="81">
        <v>4194.8100000000004</v>
      </c>
      <c r="N27" s="9"/>
      <c r="O27" s="100"/>
    </row>
    <row r="28" spans="1:16" ht="22.5" x14ac:dyDescent="0.25">
      <c r="A28" s="4" t="s">
        <v>192</v>
      </c>
      <c r="B28" s="31" t="s">
        <v>102</v>
      </c>
      <c r="C28" s="4" t="s">
        <v>1</v>
      </c>
      <c r="D28" s="4">
        <v>97629</v>
      </c>
      <c r="E28" s="10">
        <v>26.420999999999999</v>
      </c>
      <c r="F28" s="8" t="s">
        <v>29</v>
      </c>
      <c r="G28" s="10">
        <f t="shared" si="2"/>
        <v>87.18</v>
      </c>
      <c r="H28" s="5">
        <f>ROUND(G28*(1+I$5),2)</f>
        <v>108.3</v>
      </c>
      <c r="I28" s="5">
        <f t="shared" si="1"/>
        <v>2861.39</v>
      </c>
      <c r="J28" s="16" t="s">
        <v>26</v>
      </c>
      <c r="K28" s="17">
        <v>87.18</v>
      </c>
      <c r="L28" s="71"/>
      <c r="M28" s="81">
        <v>2861.39</v>
      </c>
      <c r="N28" s="9"/>
      <c r="O28" s="100"/>
      <c r="P28" s="103">
        <f>ROUND(N28/H28,3)</f>
        <v>0</v>
      </c>
    </row>
    <row r="29" spans="1:16" s="76" customFormat="1" ht="22.5" x14ac:dyDescent="0.25">
      <c r="A29" s="4" t="s">
        <v>193</v>
      </c>
      <c r="B29" s="31" t="s">
        <v>103</v>
      </c>
      <c r="C29" s="4" t="s">
        <v>1</v>
      </c>
      <c r="D29" s="4">
        <v>104797</v>
      </c>
      <c r="E29" s="93">
        <v>127.51</v>
      </c>
      <c r="F29" s="72" t="s">
        <v>37</v>
      </c>
      <c r="G29" s="10">
        <f t="shared" si="2"/>
        <v>17.71</v>
      </c>
      <c r="H29" s="5">
        <f>ROUND(G29*(1+I$5),2)</f>
        <v>22</v>
      </c>
      <c r="I29" s="5">
        <f t="shared" si="1"/>
        <v>2805.22</v>
      </c>
      <c r="J29" s="73" t="s">
        <v>26</v>
      </c>
      <c r="K29" s="74">
        <v>17.71</v>
      </c>
      <c r="L29" s="75"/>
      <c r="M29" s="84"/>
      <c r="N29" s="84"/>
      <c r="O29" s="81"/>
    </row>
    <row r="30" spans="1:16" ht="33.75" x14ac:dyDescent="0.25">
      <c r="A30" s="4" t="s">
        <v>194</v>
      </c>
      <c r="B30" s="31" t="s">
        <v>104</v>
      </c>
      <c r="C30" s="4" t="s">
        <v>1</v>
      </c>
      <c r="D30" s="4">
        <v>100982</v>
      </c>
      <c r="E30" s="10">
        <v>364.68700000000001</v>
      </c>
      <c r="F30" s="8" t="s">
        <v>29</v>
      </c>
      <c r="G30" s="10">
        <f t="shared" si="2"/>
        <v>8.94</v>
      </c>
      <c r="H30" s="5">
        <f>ROUND(G30*(1+I$5),2)</f>
        <v>11.11</v>
      </c>
      <c r="I30" s="5">
        <f t="shared" si="1"/>
        <v>4051.67</v>
      </c>
      <c r="J30" s="16" t="s">
        <v>26</v>
      </c>
      <c r="K30" s="17">
        <v>8.94</v>
      </c>
      <c r="L30" s="71"/>
      <c r="M30" s="81">
        <v>4051.67</v>
      </c>
      <c r="N30" s="9"/>
      <c r="O30" s="100"/>
      <c r="P30" s="103">
        <f>ROUND(N30/H30,3)</f>
        <v>0</v>
      </c>
    </row>
    <row r="31" spans="1:16" ht="22.5" x14ac:dyDescent="0.25">
      <c r="A31" s="4" t="s">
        <v>195</v>
      </c>
      <c r="B31" s="31" t="s">
        <v>105</v>
      </c>
      <c r="C31" s="4" t="s">
        <v>1</v>
      </c>
      <c r="D31" s="4">
        <v>95875</v>
      </c>
      <c r="E31" s="10">
        <v>3136.3049999999998</v>
      </c>
      <c r="F31" s="8" t="s">
        <v>30</v>
      </c>
      <c r="G31" s="10">
        <f t="shared" si="2"/>
        <v>2.4300000000000002</v>
      </c>
      <c r="H31" s="5">
        <f>ROUND(G31*(1+I$5),2)</f>
        <v>3.02</v>
      </c>
      <c r="I31" s="5">
        <f t="shared" si="1"/>
        <v>9471.64</v>
      </c>
      <c r="J31" s="16" t="s">
        <v>26</v>
      </c>
      <c r="K31" s="17">
        <v>2.4300000000000002</v>
      </c>
      <c r="L31" s="71"/>
      <c r="M31" s="81">
        <v>9471.64</v>
      </c>
      <c r="N31" s="9"/>
      <c r="O31" s="100"/>
      <c r="P31" s="103">
        <f>ROUND(N31/H31,3)</f>
        <v>0</v>
      </c>
    </row>
    <row r="32" spans="1:16" ht="22.5" x14ac:dyDescent="0.25">
      <c r="A32" s="4" t="s">
        <v>196</v>
      </c>
      <c r="B32" s="31" t="s">
        <v>696</v>
      </c>
      <c r="C32" s="4" t="s">
        <v>3</v>
      </c>
      <c r="D32" s="4">
        <v>1</v>
      </c>
      <c r="E32" s="10">
        <v>364.68680000000001</v>
      </c>
      <c r="F32" s="8" t="s">
        <v>29</v>
      </c>
      <c r="G32" s="10">
        <f t="shared" si="2"/>
        <v>24.13</v>
      </c>
      <c r="H32" s="5">
        <f>ROUND(G32*(1+I$6),2)</f>
        <v>28.18</v>
      </c>
      <c r="I32" s="5">
        <f>ROUND(E32*H32,2)</f>
        <v>10276.870000000001</v>
      </c>
      <c r="J32" s="16" t="s">
        <v>31</v>
      </c>
      <c r="K32" s="17">
        <v>24.13</v>
      </c>
      <c r="L32" s="71"/>
      <c r="M32" s="81">
        <v>10276.870000000001</v>
      </c>
      <c r="N32" s="9"/>
      <c r="O32" s="100"/>
      <c r="P32" s="103">
        <f>ROUND(N32/H32,3)</f>
        <v>0</v>
      </c>
    </row>
    <row r="33" spans="1:16" x14ac:dyDescent="0.25">
      <c r="A33" s="112" t="s">
        <v>59</v>
      </c>
      <c r="B33" s="30" t="s">
        <v>704</v>
      </c>
      <c r="C33" s="112"/>
      <c r="D33" s="112"/>
      <c r="E33" s="113"/>
      <c r="F33" s="79"/>
      <c r="G33" s="113"/>
      <c r="H33" s="114"/>
      <c r="I33" s="116" t="s">
        <v>87</v>
      </c>
      <c r="J33" s="16"/>
      <c r="K33" s="17"/>
      <c r="L33" s="71"/>
      <c r="M33" s="81"/>
      <c r="N33" s="9"/>
      <c r="O33" s="100"/>
    </row>
    <row r="34" spans="1:16" x14ac:dyDescent="0.25">
      <c r="A34" s="2" t="s">
        <v>60</v>
      </c>
      <c r="B34" s="30" t="s">
        <v>106</v>
      </c>
      <c r="C34" s="2"/>
      <c r="D34" s="2"/>
      <c r="E34" s="94"/>
      <c r="F34" s="66"/>
      <c r="G34" s="99"/>
      <c r="H34" s="3"/>
      <c r="I34" s="3">
        <f>SUM(I35:I39)</f>
        <v>321079.07999999996</v>
      </c>
      <c r="J34" s="21"/>
      <c r="K34" s="17"/>
      <c r="L34" s="71"/>
      <c r="M34" s="81"/>
      <c r="N34" s="9"/>
      <c r="O34" s="100"/>
    </row>
    <row r="35" spans="1:16" ht="22.5" x14ac:dyDescent="0.25">
      <c r="A35" s="4" t="s">
        <v>61</v>
      </c>
      <c r="B35" s="31" t="s">
        <v>107</v>
      </c>
      <c r="C35" s="4" t="s">
        <v>1</v>
      </c>
      <c r="D35" s="4">
        <v>95876</v>
      </c>
      <c r="E35" s="93">
        <v>44274.648000000001</v>
      </c>
      <c r="F35" s="72" t="s">
        <v>30</v>
      </c>
      <c r="G35" s="10">
        <f t="shared" si="2"/>
        <v>2.15</v>
      </c>
      <c r="H35" s="5">
        <f t="shared" si="0"/>
        <v>2.67</v>
      </c>
      <c r="I35" s="5">
        <f t="shared" si="1"/>
        <v>118213.31</v>
      </c>
      <c r="J35" s="21" t="s">
        <v>26</v>
      </c>
      <c r="K35" s="17">
        <v>2.15</v>
      </c>
      <c r="L35" s="71"/>
      <c r="M35" s="81"/>
      <c r="N35" s="9"/>
      <c r="O35" s="100"/>
      <c r="P35" s="103">
        <f>ROUND(N35/H35,3)</f>
        <v>0</v>
      </c>
    </row>
    <row r="36" spans="1:16" ht="45" x14ac:dyDescent="0.25">
      <c r="A36" s="4" t="s">
        <v>62</v>
      </c>
      <c r="B36" s="31" t="s">
        <v>661</v>
      </c>
      <c r="C36" s="4" t="s">
        <v>1</v>
      </c>
      <c r="D36" s="4">
        <v>101230</v>
      </c>
      <c r="E36" s="10">
        <v>3965.55</v>
      </c>
      <c r="F36" s="8" t="s">
        <v>29</v>
      </c>
      <c r="G36" s="10">
        <f t="shared" si="2"/>
        <v>11.12</v>
      </c>
      <c r="H36" s="5">
        <f t="shared" si="0"/>
        <v>13.81</v>
      </c>
      <c r="I36" s="5">
        <f t="shared" si="1"/>
        <v>54764.25</v>
      </c>
      <c r="J36" s="16" t="s">
        <v>26</v>
      </c>
      <c r="K36" s="17">
        <v>11.12</v>
      </c>
      <c r="L36" s="71"/>
      <c r="M36" s="81"/>
      <c r="N36" s="9"/>
      <c r="O36" s="81"/>
      <c r="P36" s="7"/>
    </row>
    <row r="37" spans="1:16" ht="22.5" x14ac:dyDescent="0.25">
      <c r="A37" s="4" t="s">
        <v>63</v>
      </c>
      <c r="B37" s="31" t="s">
        <v>662</v>
      </c>
      <c r="C37" s="4" t="s">
        <v>1</v>
      </c>
      <c r="D37" s="4">
        <v>104741</v>
      </c>
      <c r="E37" s="10">
        <v>7</v>
      </c>
      <c r="F37" s="8" t="s">
        <v>29</v>
      </c>
      <c r="G37" s="10">
        <f t="shared" si="2"/>
        <v>23.06</v>
      </c>
      <c r="H37" s="5">
        <f t="shared" si="0"/>
        <v>28.65</v>
      </c>
      <c r="I37" s="5">
        <f t="shared" si="1"/>
        <v>200.55</v>
      </c>
      <c r="J37" s="16" t="s">
        <v>26</v>
      </c>
      <c r="K37" s="17">
        <v>23.06</v>
      </c>
      <c r="L37" s="71"/>
      <c r="M37" s="81"/>
      <c r="N37" s="9"/>
      <c r="O37" s="81"/>
      <c r="P37" s="7"/>
    </row>
    <row r="38" spans="1:16" ht="22.5" x14ac:dyDescent="0.25">
      <c r="A38" s="4" t="s">
        <v>64</v>
      </c>
      <c r="B38" s="31" t="s">
        <v>663</v>
      </c>
      <c r="C38" s="4" t="s">
        <v>2</v>
      </c>
      <c r="D38" s="4" t="s">
        <v>156</v>
      </c>
      <c r="E38" s="10">
        <v>1</v>
      </c>
      <c r="F38" s="8" t="s">
        <v>34</v>
      </c>
      <c r="G38" s="10">
        <f t="shared" si="2"/>
        <v>2273.42</v>
      </c>
      <c r="H38" s="5">
        <f t="shared" si="0"/>
        <v>2824.27</v>
      </c>
      <c r="I38" s="5">
        <f t="shared" si="1"/>
        <v>2824.27</v>
      </c>
      <c r="J38" s="16" t="s">
        <v>26</v>
      </c>
      <c r="K38" s="17">
        <v>2273.42</v>
      </c>
      <c r="L38" s="71"/>
      <c r="M38" s="81"/>
      <c r="N38" s="9"/>
      <c r="O38" s="81"/>
      <c r="P38" s="7"/>
    </row>
    <row r="39" spans="1:16" ht="22.5" x14ac:dyDescent="0.25">
      <c r="A39" s="4" t="s">
        <v>65</v>
      </c>
      <c r="B39" s="31" t="s">
        <v>697</v>
      </c>
      <c r="C39" s="4" t="s">
        <v>3</v>
      </c>
      <c r="D39" s="4">
        <v>1</v>
      </c>
      <c r="E39" s="10">
        <v>5148.2150000000001</v>
      </c>
      <c r="F39" s="8" t="s">
        <v>29</v>
      </c>
      <c r="G39" s="10">
        <f t="shared" si="2"/>
        <v>24.13</v>
      </c>
      <c r="H39" s="5">
        <f>ROUND(G39*(1+I$6),2)</f>
        <v>28.18</v>
      </c>
      <c r="I39" s="5">
        <f>ROUND(E39*H39,2)</f>
        <v>145076.70000000001</v>
      </c>
      <c r="J39" s="16" t="s">
        <v>31</v>
      </c>
      <c r="K39" s="17">
        <v>24.13</v>
      </c>
      <c r="L39" s="71"/>
      <c r="M39" s="81"/>
      <c r="N39" s="9"/>
      <c r="O39" s="100"/>
      <c r="P39" s="103">
        <f>ROUND(N39/H39,3)</f>
        <v>0</v>
      </c>
    </row>
    <row r="40" spans="1:16" x14ac:dyDescent="0.25">
      <c r="A40" s="2" t="s">
        <v>66</v>
      </c>
      <c r="B40" s="30" t="s">
        <v>108</v>
      </c>
      <c r="C40" s="2"/>
      <c r="D40" s="2"/>
      <c r="E40" s="89"/>
      <c r="F40" s="79"/>
      <c r="G40" s="89"/>
      <c r="H40" s="3"/>
      <c r="I40" s="3">
        <f>SUM(I41:I63)</f>
        <v>162964.14000000001</v>
      </c>
      <c r="J40" s="16"/>
      <c r="K40" s="17"/>
      <c r="L40" s="71"/>
      <c r="M40" s="81"/>
      <c r="N40" s="9"/>
      <c r="O40" s="100"/>
    </row>
    <row r="41" spans="1:16" ht="33.75" x14ac:dyDescent="0.25">
      <c r="A41" s="4" t="s">
        <v>67</v>
      </c>
      <c r="B41" s="31" t="s">
        <v>126</v>
      </c>
      <c r="C41" s="4" t="s">
        <v>9</v>
      </c>
      <c r="D41" s="4" t="s">
        <v>157</v>
      </c>
      <c r="E41" s="93">
        <v>4.4117499999999997E-2</v>
      </c>
      <c r="F41" s="72" t="s">
        <v>172</v>
      </c>
      <c r="G41" s="10">
        <f t="shared" si="2"/>
        <v>17973.400000000001</v>
      </c>
      <c r="H41" s="5">
        <f t="shared" si="0"/>
        <v>22328.35</v>
      </c>
      <c r="I41" s="5">
        <f t="shared" si="1"/>
        <v>985.07</v>
      </c>
      <c r="J41" s="22" t="s">
        <v>26</v>
      </c>
      <c r="K41" s="17">
        <v>17973.400000000001</v>
      </c>
      <c r="L41" s="71"/>
      <c r="M41" s="81"/>
      <c r="N41" s="9"/>
      <c r="O41" s="100"/>
      <c r="P41" s="106">
        <f>ROUND(N41/H41,3)</f>
        <v>0</v>
      </c>
    </row>
    <row r="42" spans="1:16" ht="33.75" x14ac:dyDescent="0.25">
      <c r="A42" s="4" t="s">
        <v>68</v>
      </c>
      <c r="B42" s="31" t="s">
        <v>121</v>
      </c>
      <c r="C42" s="4" t="s">
        <v>2</v>
      </c>
      <c r="D42" s="4" t="s">
        <v>158</v>
      </c>
      <c r="E42" s="10">
        <v>3</v>
      </c>
      <c r="F42" s="8" t="s">
        <v>34</v>
      </c>
      <c r="G42" s="10">
        <f t="shared" si="2"/>
        <v>710.74</v>
      </c>
      <c r="H42" s="5">
        <f t="shared" si="0"/>
        <v>882.95</v>
      </c>
      <c r="I42" s="5">
        <f t="shared" si="1"/>
        <v>2648.85</v>
      </c>
      <c r="J42" s="16" t="s">
        <v>26</v>
      </c>
      <c r="K42" s="17">
        <v>710.74</v>
      </c>
      <c r="L42" s="71"/>
      <c r="M42" s="81"/>
      <c r="N42" s="9"/>
      <c r="O42" s="81"/>
      <c r="P42" s="7"/>
    </row>
    <row r="43" spans="1:16" ht="22.5" x14ac:dyDescent="0.25">
      <c r="A43" s="4" t="s">
        <v>197</v>
      </c>
      <c r="B43" s="31" t="s">
        <v>47</v>
      </c>
      <c r="C43" s="4" t="s">
        <v>1</v>
      </c>
      <c r="D43" s="4">
        <v>100344</v>
      </c>
      <c r="E43" s="10">
        <v>284.8</v>
      </c>
      <c r="F43" s="8" t="s">
        <v>35</v>
      </c>
      <c r="G43" s="10">
        <f t="shared" si="2"/>
        <v>10.86</v>
      </c>
      <c r="H43" s="5">
        <f t="shared" si="0"/>
        <v>13.49</v>
      </c>
      <c r="I43" s="5">
        <f t="shared" si="1"/>
        <v>3841.95</v>
      </c>
      <c r="J43" s="16" t="s">
        <v>26</v>
      </c>
      <c r="K43" s="17">
        <v>10.86</v>
      </c>
      <c r="L43" s="71"/>
      <c r="M43" s="81"/>
      <c r="N43" s="9"/>
      <c r="O43" s="81"/>
      <c r="P43" s="7"/>
    </row>
    <row r="44" spans="1:16" ht="22.5" x14ac:dyDescent="0.25">
      <c r="A44" s="4" t="s">
        <v>198</v>
      </c>
      <c r="B44" s="31" t="s">
        <v>36</v>
      </c>
      <c r="C44" s="4" t="s">
        <v>1</v>
      </c>
      <c r="D44" s="4">
        <v>100346</v>
      </c>
      <c r="E44" s="10">
        <v>1000</v>
      </c>
      <c r="F44" s="8" t="s">
        <v>35</v>
      </c>
      <c r="G44" s="10">
        <f t="shared" si="2"/>
        <v>8.56</v>
      </c>
      <c r="H44" s="5">
        <f t="shared" si="0"/>
        <v>10.63</v>
      </c>
      <c r="I44" s="5">
        <f t="shared" si="1"/>
        <v>10630</v>
      </c>
      <c r="J44" s="16" t="s">
        <v>26</v>
      </c>
      <c r="K44" s="17">
        <v>8.56</v>
      </c>
      <c r="L44" s="71"/>
      <c r="M44" s="81"/>
      <c r="N44" s="9"/>
      <c r="O44" s="81"/>
      <c r="P44" s="7"/>
    </row>
    <row r="45" spans="1:16" ht="22.5" x14ac:dyDescent="0.25">
      <c r="A45" s="4" t="s">
        <v>199</v>
      </c>
      <c r="B45" s="31" t="s">
        <v>122</v>
      </c>
      <c r="C45" s="4" t="s">
        <v>2</v>
      </c>
      <c r="D45" s="4" t="s">
        <v>159</v>
      </c>
      <c r="E45" s="10">
        <v>27.82</v>
      </c>
      <c r="F45" s="8" t="s">
        <v>35</v>
      </c>
      <c r="G45" s="10">
        <f t="shared" si="2"/>
        <v>13.29</v>
      </c>
      <c r="H45" s="5">
        <f t="shared" si="0"/>
        <v>16.510000000000002</v>
      </c>
      <c r="I45" s="5">
        <f t="shared" si="1"/>
        <v>459.31</v>
      </c>
      <c r="J45" s="16" t="s">
        <v>26</v>
      </c>
      <c r="K45" s="17">
        <v>13.29</v>
      </c>
      <c r="L45" s="71"/>
      <c r="M45" s="81"/>
      <c r="N45" s="9"/>
      <c r="O45" s="81"/>
      <c r="P45" s="7"/>
    </row>
    <row r="46" spans="1:16" ht="22.5" x14ac:dyDescent="0.25">
      <c r="A46" s="4" t="s">
        <v>200</v>
      </c>
      <c r="B46" s="31" t="s">
        <v>109</v>
      </c>
      <c r="C46" s="4" t="s">
        <v>2</v>
      </c>
      <c r="D46" s="4" t="s">
        <v>160</v>
      </c>
      <c r="E46" s="10">
        <v>7.2</v>
      </c>
      <c r="F46" s="8" t="s">
        <v>29</v>
      </c>
      <c r="G46" s="10">
        <f t="shared" si="2"/>
        <v>706.47</v>
      </c>
      <c r="H46" s="5">
        <f t="shared" si="0"/>
        <v>877.65</v>
      </c>
      <c r="I46" s="5">
        <f t="shared" si="1"/>
        <v>6319.08</v>
      </c>
      <c r="J46" s="16" t="s">
        <v>26</v>
      </c>
      <c r="K46" s="17">
        <v>706.47</v>
      </c>
      <c r="L46" s="71"/>
      <c r="M46" s="81"/>
      <c r="N46" s="9"/>
      <c r="O46" s="81"/>
      <c r="P46" s="7"/>
    </row>
    <row r="47" spans="1:16" ht="33.75" x14ac:dyDescent="0.25">
      <c r="A47" s="4" t="s">
        <v>201</v>
      </c>
      <c r="B47" s="31" t="s">
        <v>110</v>
      </c>
      <c r="C47" s="4" t="s">
        <v>2</v>
      </c>
      <c r="D47" s="4" t="s">
        <v>161</v>
      </c>
      <c r="E47" s="10">
        <v>31.68</v>
      </c>
      <c r="F47" s="8" t="s">
        <v>25</v>
      </c>
      <c r="G47" s="10">
        <f t="shared" si="2"/>
        <v>108.95</v>
      </c>
      <c r="H47" s="5">
        <f t="shared" si="0"/>
        <v>135.35</v>
      </c>
      <c r="I47" s="5">
        <f t="shared" si="1"/>
        <v>4287.8900000000003</v>
      </c>
      <c r="J47" s="16" t="s">
        <v>26</v>
      </c>
      <c r="K47" s="17">
        <v>108.95</v>
      </c>
      <c r="L47" s="71"/>
      <c r="M47" s="81"/>
      <c r="N47" s="9"/>
      <c r="O47" s="81"/>
      <c r="P47" s="7"/>
    </row>
    <row r="48" spans="1:16" ht="33.75" x14ac:dyDescent="0.25">
      <c r="A48" s="4" t="s">
        <v>202</v>
      </c>
      <c r="B48" s="31" t="s">
        <v>123</v>
      </c>
      <c r="C48" s="4" t="s">
        <v>1</v>
      </c>
      <c r="D48" s="4">
        <v>104844</v>
      </c>
      <c r="E48" s="10">
        <v>162</v>
      </c>
      <c r="F48" s="8" t="s">
        <v>37</v>
      </c>
      <c r="G48" s="10">
        <f t="shared" si="2"/>
        <v>92.73</v>
      </c>
      <c r="H48" s="5">
        <f t="shared" si="0"/>
        <v>115.2</v>
      </c>
      <c r="I48" s="5">
        <f t="shared" si="1"/>
        <v>18662.400000000001</v>
      </c>
      <c r="J48" s="16" t="s">
        <v>26</v>
      </c>
      <c r="K48" s="17">
        <v>92.73</v>
      </c>
      <c r="L48" s="71"/>
      <c r="M48" s="81"/>
      <c r="N48" s="9"/>
      <c r="O48" s="81"/>
      <c r="P48" s="7"/>
    </row>
    <row r="49" spans="1:16" ht="33.75" x14ac:dyDescent="0.25">
      <c r="A49" s="4" t="s">
        <v>203</v>
      </c>
      <c r="B49" s="31" t="s">
        <v>664</v>
      </c>
      <c r="C49" s="4" t="s">
        <v>171</v>
      </c>
      <c r="D49" s="4">
        <v>5605945</v>
      </c>
      <c r="E49" s="93">
        <v>12</v>
      </c>
      <c r="F49" s="72" t="s">
        <v>172</v>
      </c>
      <c r="G49" s="10">
        <f t="shared" si="2"/>
        <v>513.46</v>
      </c>
      <c r="H49" s="5">
        <f t="shared" si="0"/>
        <v>637.87</v>
      </c>
      <c r="I49" s="5">
        <f t="shared" si="1"/>
        <v>7654.44</v>
      </c>
      <c r="J49" s="21" t="s">
        <v>26</v>
      </c>
      <c r="K49" s="17">
        <v>513.46</v>
      </c>
      <c r="L49" s="71"/>
      <c r="M49" s="81"/>
      <c r="N49" s="9"/>
      <c r="O49" s="81"/>
      <c r="P49" s="7"/>
    </row>
    <row r="50" spans="1:16" ht="22.5" x14ac:dyDescent="0.25">
      <c r="A50" s="4" t="s">
        <v>204</v>
      </c>
      <c r="B50" s="31" t="s">
        <v>111</v>
      </c>
      <c r="C50" s="4" t="s">
        <v>171</v>
      </c>
      <c r="D50" s="4">
        <v>5605882</v>
      </c>
      <c r="E50" s="10">
        <v>180</v>
      </c>
      <c r="F50" s="8" t="s">
        <v>48</v>
      </c>
      <c r="G50" s="10">
        <f t="shared" si="2"/>
        <v>389.05</v>
      </c>
      <c r="H50" s="5">
        <f t="shared" si="0"/>
        <v>483.32</v>
      </c>
      <c r="I50" s="5">
        <f t="shared" si="1"/>
        <v>86997.6</v>
      </c>
      <c r="J50" s="16" t="s">
        <v>26</v>
      </c>
      <c r="K50" s="17">
        <v>389.05</v>
      </c>
      <c r="L50" s="71"/>
      <c r="M50" s="81"/>
      <c r="N50" s="9"/>
      <c r="O50" s="81"/>
      <c r="P50" s="7"/>
    </row>
    <row r="51" spans="1:16" x14ac:dyDescent="0.25">
      <c r="A51" s="4" t="s">
        <v>205</v>
      </c>
      <c r="B51" s="31" t="s">
        <v>112</v>
      </c>
      <c r="C51" s="4" t="s">
        <v>171</v>
      </c>
      <c r="D51" s="4">
        <v>5605942</v>
      </c>
      <c r="E51" s="10">
        <v>19.247</v>
      </c>
      <c r="F51" s="8" t="s">
        <v>173</v>
      </c>
      <c r="G51" s="10">
        <f t="shared" si="2"/>
        <v>47.42</v>
      </c>
      <c r="H51" s="5">
        <f t="shared" si="0"/>
        <v>58.91</v>
      </c>
      <c r="I51" s="5">
        <f t="shared" si="1"/>
        <v>1133.8399999999999</v>
      </c>
      <c r="J51" s="16" t="s">
        <v>26</v>
      </c>
      <c r="K51" s="17">
        <v>47.42</v>
      </c>
      <c r="L51" s="71"/>
      <c r="M51" s="81"/>
      <c r="N51" s="9"/>
      <c r="O51" s="100"/>
      <c r="P51" s="103">
        <f>ROUND(N51/H51,3)</f>
        <v>0</v>
      </c>
    </row>
    <row r="52" spans="1:16" ht="22.5" x14ac:dyDescent="0.25">
      <c r="A52" s="4" t="s">
        <v>206</v>
      </c>
      <c r="B52" s="31" t="s">
        <v>124</v>
      </c>
      <c r="C52" s="4" t="s">
        <v>1</v>
      </c>
      <c r="D52" s="4">
        <v>102713</v>
      </c>
      <c r="E52" s="10">
        <v>58.6</v>
      </c>
      <c r="F52" s="8" t="s">
        <v>25</v>
      </c>
      <c r="G52" s="10">
        <f t="shared" si="2"/>
        <v>10.82</v>
      </c>
      <c r="H52" s="5">
        <f t="shared" si="0"/>
        <v>13.44</v>
      </c>
      <c r="I52" s="5">
        <f t="shared" si="1"/>
        <v>787.58</v>
      </c>
      <c r="J52" s="16" t="s">
        <v>26</v>
      </c>
      <c r="K52" s="17">
        <v>10.82</v>
      </c>
      <c r="L52" s="71"/>
      <c r="M52" s="81"/>
      <c r="N52" s="9"/>
      <c r="O52" s="81"/>
      <c r="P52" s="7"/>
    </row>
    <row r="53" spans="1:16" x14ac:dyDescent="0.25">
      <c r="A53" s="4" t="s">
        <v>207</v>
      </c>
      <c r="B53" s="31" t="s">
        <v>113</v>
      </c>
      <c r="C53" s="4" t="s">
        <v>1</v>
      </c>
      <c r="D53" s="4">
        <v>102716</v>
      </c>
      <c r="E53" s="10">
        <v>5.76</v>
      </c>
      <c r="F53" s="8" t="s">
        <v>29</v>
      </c>
      <c r="G53" s="10">
        <f t="shared" si="2"/>
        <v>144.37</v>
      </c>
      <c r="H53" s="5">
        <f t="shared" si="0"/>
        <v>179.35</v>
      </c>
      <c r="I53" s="5">
        <f t="shared" si="1"/>
        <v>1033.06</v>
      </c>
      <c r="J53" s="16" t="s">
        <v>26</v>
      </c>
      <c r="K53" s="17">
        <v>144.37</v>
      </c>
      <c r="L53" s="71"/>
      <c r="M53" s="81"/>
      <c r="N53" s="9"/>
      <c r="O53" s="81"/>
      <c r="P53" s="7"/>
    </row>
    <row r="54" spans="1:16" x14ac:dyDescent="0.25">
      <c r="A54" s="4" t="s">
        <v>208</v>
      </c>
      <c r="B54" s="31" t="s">
        <v>114</v>
      </c>
      <c r="C54" s="4" t="s">
        <v>171</v>
      </c>
      <c r="D54" s="4">
        <v>2003614</v>
      </c>
      <c r="E54" s="93">
        <v>10.199999999999999</v>
      </c>
      <c r="F54" s="72" t="s">
        <v>48</v>
      </c>
      <c r="G54" s="10">
        <f t="shared" si="2"/>
        <v>125.91</v>
      </c>
      <c r="H54" s="5">
        <f t="shared" si="0"/>
        <v>156.41999999999999</v>
      </c>
      <c r="I54" s="5">
        <f t="shared" si="1"/>
        <v>1595.48</v>
      </c>
      <c r="J54" s="22" t="s">
        <v>26</v>
      </c>
      <c r="K54" s="17">
        <v>125.91</v>
      </c>
      <c r="L54" s="71"/>
      <c r="M54" s="81"/>
      <c r="N54" s="9"/>
      <c r="O54" s="81"/>
      <c r="P54" s="7"/>
    </row>
    <row r="55" spans="1:16" ht="22.5" x14ac:dyDescent="0.25">
      <c r="A55" s="4" t="s">
        <v>209</v>
      </c>
      <c r="B55" s="31" t="s">
        <v>665</v>
      </c>
      <c r="C55" s="4" t="s">
        <v>171</v>
      </c>
      <c r="D55" s="4">
        <v>2003821</v>
      </c>
      <c r="E55" s="10">
        <v>7</v>
      </c>
      <c r="F55" s="8" t="s">
        <v>172</v>
      </c>
      <c r="G55" s="10">
        <f t="shared" si="2"/>
        <v>16.21</v>
      </c>
      <c r="H55" s="5">
        <f t="shared" si="0"/>
        <v>20.14</v>
      </c>
      <c r="I55" s="5">
        <f t="shared" si="1"/>
        <v>140.97999999999999</v>
      </c>
      <c r="J55" s="16" t="s">
        <v>26</v>
      </c>
      <c r="K55" s="17">
        <v>16.21</v>
      </c>
      <c r="L55" s="71"/>
      <c r="M55" s="81"/>
      <c r="N55" s="9"/>
      <c r="O55" s="81"/>
      <c r="P55" s="7"/>
    </row>
    <row r="56" spans="1:16" x14ac:dyDescent="0.25">
      <c r="A56" s="4" t="s">
        <v>210</v>
      </c>
      <c r="B56" s="31" t="s">
        <v>115</v>
      </c>
      <c r="C56" s="4" t="s">
        <v>171</v>
      </c>
      <c r="D56" s="4">
        <v>2003935</v>
      </c>
      <c r="E56" s="10">
        <v>2.8</v>
      </c>
      <c r="F56" s="8" t="s">
        <v>48</v>
      </c>
      <c r="G56" s="10">
        <f t="shared" si="2"/>
        <v>9.67</v>
      </c>
      <c r="H56" s="5">
        <f t="shared" si="0"/>
        <v>12.01</v>
      </c>
      <c r="I56" s="5">
        <f t="shared" si="1"/>
        <v>33.630000000000003</v>
      </c>
      <c r="J56" s="16" t="s">
        <v>26</v>
      </c>
      <c r="K56" s="17">
        <v>9.67</v>
      </c>
      <c r="L56" s="71"/>
      <c r="M56" s="81"/>
      <c r="N56" s="9"/>
      <c r="O56" s="81"/>
      <c r="P56" s="7"/>
    </row>
    <row r="57" spans="1:16" x14ac:dyDescent="0.25">
      <c r="A57" s="4" t="s">
        <v>211</v>
      </c>
      <c r="B57" s="31" t="s">
        <v>116</v>
      </c>
      <c r="C57" s="4" t="s">
        <v>9</v>
      </c>
      <c r="D57" s="4" t="s">
        <v>162</v>
      </c>
      <c r="E57" s="10">
        <v>1</v>
      </c>
      <c r="F57" s="8" t="s">
        <v>174</v>
      </c>
      <c r="G57" s="10">
        <f t="shared" si="2"/>
        <v>100.21</v>
      </c>
      <c r="H57" s="5">
        <f t="shared" si="0"/>
        <v>124.49</v>
      </c>
      <c r="I57" s="5">
        <f t="shared" si="1"/>
        <v>124.49</v>
      </c>
      <c r="J57" s="16" t="s">
        <v>26</v>
      </c>
      <c r="K57" s="17">
        <v>100.21</v>
      </c>
      <c r="L57" s="71"/>
      <c r="M57" s="81"/>
      <c r="N57" s="9"/>
      <c r="O57" s="81"/>
      <c r="P57" s="7"/>
    </row>
    <row r="58" spans="1:16" ht="22.5" x14ac:dyDescent="0.25">
      <c r="A58" s="4" t="s">
        <v>212</v>
      </c>
      <c r="B58" s="31" t="s">
        <v>666</v>
      </c>
      <c r="C58" s="4" t="s">
        <v>1</v>
      </c>
      <c r="D58" s="4">
        <v>98575</v>
      </c>
      <c r="E58" s="10">
        <v>5.43</v>
      </c>
      <c r="F58" s="8" t="s">
        <v>37</v>
      </c>
      <c r="G58" s="10">
        <f t="shared" si="2"/>
        <v>66.569999999999993</v>
      </c>
      <c r="H58" s="5">
        <f t="shared" si="0"/>
        <v>82.7</v>
      </c>
      <c r="I58" s="5">
        <f t="shared" si="1"/>
        <v>449.06</v>
      </c>
      <c r="J58" s="16" t="s">
        <v>26</v>
      </c>
      <c r="K58" s="17">
        <v>66.569999999999993</v>
      </c>
      <c r="L58" s="71"/>
      <c r="M58" s="81"/>
      <c r="N58" s="9"/>
      <c r="O58" s="81"/>
      <c r="P58" s="7"/>
    </row>
    <row r="59" spans="1:16" x14ac:dyDescent="0.25">
      <c r="A59" s="4" t="s">
        <v>213</v>
      </c>
      <c r="B59" s="31" t="s">
        <v>38</v>
      </c>
      <c r="C59" s="4" t="s">
        <v>2</v>
      </c>
      <c r="D59" s="4" t="s">
        <v>163</v>
      </c>
      <c r="E59" s="10">
        <v>22</v>
      </c>
      <c r="F59" s="8" t="s">
        <v>34</v>
      </c>
      <c r="G59" s="10">
        <f t="shared" si="2"/>
        <v>13.99</v>
      </c>
      <c r="H59" s="5">
        <f t="shared" si="0"/>
        <v>17.38</v>
      </c>
      <c r="I59" s="5">
        <f t="shared" si="1"/>
        <v>382.36</v>
      </c>
      <c r="J59" s="16" t="s">
        <v>26</v>
      </c>
      <c r="K59" s="17">
        <v>13.99</v>
      </c>
      <c r="L59" s="71"/>
      <c r="M59" s="81"/>
      <c r="N59" s="9"/>
      <c r="O59" s="81"/>
      <c r="P59" s="7"/>
    </row>
    <row r="60" spans="1:16" ht="45" x14ac:dyDescent="0.25">
      <c r="A60" s="4" t="s">
        <v>214</v>
      </c>
      <c r="B60" s="31" t="s">
        <v>117</v>
      </c>
      <c r="C60" s="4" t="s">
        <v>8</v>
      </c>
      <c r="D60" s="4" t="s">
        <v>164</v>
      </c>
      <c r="E60" s="10">
        <v>0.48</v>
      </c>
      <c r="F60" s="8" t="s">
        <v>25</v>
      </c>
      <c r="G60" s="10">
        <f t="shared" si="2"/>
        <v>155.76</v>
      </c>
      <c r="H60" s="5">
        <f t="shared" si="0"/>
        <v>193.5</v>
      </c>
      <c r="I60" s="5">
        <f t="shared" si="1"/>
        <v>92.88</v>
      </c>
      <c r="J60" s="16" t="s">
        <v>26</v>
      </c>
      <c r="K60" s="17">
        <v>155.76</v>
      </c>
      <c r="L60" s="71"/>
      <c r="M60" s="81"/>
      <c r="N60" s="9"/>
      <c r="O60" s="81"/>
      <c r="P60" s="7"/>
    </row>
    <row r="61" spans="1:16" ht="22.5" x14ac:dyDescent="0.25">
      <c r="A61" s="4" t="s">
        <v>215</v>
      </c>
      <c r="B61" s="31" t="s">
        <v>667</v>
      </c>
      <c r="C61" s="4" t="s">
        <v>9</v>
      </c>
      <c r="D61" s="4" t="s">
        <v>165</v>
      </c>
      <c r="E61" s="93">
        <v>15.384499999999999</v>
      </c>
      <c r="F61" s="72" t="s">
        <v>175</v>
      </c>
      <c r="G61" s="10">
        <f t="shared" si="2"/>
        <v>22.92</v>
      </c>
      <c r="H61" s="5">
        <f t="shared" si="0"/>
        <v>28.47</v>
      </c>
      <c r="I61" s="5">
        <f t="shared" si="1"/>
        <v>438</v>
      </c>
      <c r="J61" s="22" t="s">
        <v>26</v>
      </c>
      <c r="K61" s="17">
        <v>22.92</v>
      </c>
      <c r="L61" s="71"/>
      <c r="M61" s="81"/>
      <c r="N61" s="9"/>
      <c r="O61" s="100"/>
      <c r="P61" s="106">
        <f>ROUND(N61/H61,3)</f>
        <v>0</v>
      </c>
    </row>
    <row r="62" spans="1:16" ht="33.75" x14ac:dyDescent="0.25">
      <c r="A62" s="4" t="s">
        <v>216</v>
      </c>
      <c r="B62" s="31" t="s">
        <v>118</v>
      </c>
      <c r="C62" s="4" t="s">
        <v>2</v>
      </c>
      <c r="D62" s="4" t="s">
        <v>166</v>
      </c>
      <c r="E62" s="10">
        <v>28.8</v>
      </c>
      <c r="F62" s="8" t="s">
        <v>25</v>
      </c>
      <c r="G62" s="10">
        <f t="shared" si="2"/>
        <v>307.58</v>
      </c>
      <c r="H62" s="5">
        <f t="shared" si="0"/>
        <v>382.11</v>
      </c>
      <c r="I62" s="5">
        <f t="shared" si="1"/>
        <v>11004.77</v>
      </c>
      <c r="J62" s="16" t="s">
        <v>26</v>
      </c>
      <c r="K62" s="17">
        <v>307.58</v>
      </c>
      <c r="L62" s="71"/>
      <c r="M62" s="81"/>
      <c r="N62" s="9"/>
      <c r="O62" s="81"/>
      <c r="P62" s="7"/>
    </row>
    <row r="63" spans="1:16" ht="45" x14ac:dyDescent="0.25">
      <c r="A63" s="4" t="s">
        <v>217</v>
      </c>
      <c r="B63" s="31" t="s">
        <v>119</v>
      </c>
      <c r="C63" s="4" t="s">
        <v>2</v>
      </c>
      <c r="D63" s="4" t="s">
        <v>167</v>
      </c>
      <c r="E63" s="10">
        <v>18</v>
      </c>
      <c r="F63" s="8" t="s">
        <v>37</v>
      </c>
      <c r="G63" s="10">
        <f t="shared" si="2"/>
        <v>145.85</v>
      </c>
      <c r="H63" s="5">
        <f t="shared" si="0"/>
        <v>181.19</v>
      </c>
      <c r="I63" s="5">
        <f t="shared" si="1"/>
        <v>3261.42</v>
      </c>
      <c r="J63" s="16" t="s">
        <v>26</v>
      </c>
      <c r="K63" s="17">
        <v>145.85</v>
      </c>
      <c r="L63" s="71"/>
      <c r="M63" s="81"/>
      <c r="N63" s="9"/>
      <c r="O63" s="81"/>
      <c r="P63" s="7"/>
    </row>
    <row r="64" spans="1:16" x14ac:dyDescent="0.25">
      <c r="A64" s="2" t="s">
        <v>69</v>
      </c>
      <c r="B64" s="30" t="s">
        <v>120</v>
      </c>
      <c r="C64" s="2"/>
      <c r="D64" s="2"/>
      <c r="E64" s="89"/>
      <c r="F64" s="79"/>
      <c r="G64" s="89"/>
      <c r="H64" s="3"/>
      <c r="I64" s="3">
        <f>SUM(I65:I87)</f>
        <v>132184.06</v>
      </c>
      <c r="J64" s="16"/>
      <c r="K64" s="17"/>
      <c r="L64" s="71"/>
      <c r="M64" s="81"/>
      <c r="N64" s="9"/>
      <c r="O64" s="100"/>
    </row>
    <row r="65" spans="1:16" ht="33.75" x14ac:dyDescent="0.25">
      <c r="A65" s="4" t="s">
        <v>70</v>
      </c>
      <c r="B65" s="31" t="s">
        <v>126</v>
      </c>
      <c r="C65" s="4" t="s">
        <v>9</v>
      </c>
      <c r="D65" s="4" t="s">
        <v>157</v>
      </c>
      <c r="E65" s="10">
        <v>4.4117456059225159E-2</v>
      </c>
      <c r="F65" s="8" t="s">
        <v>172</v>
      </c>
      <c r="G65" s="10">
        <f t="shared" si="2"/>
        <v>17973.400000000001</v>
      </c>
      <c r="H65" s="5">
        <f t="shared" si="0"/>
        <v>22328.35</v>
      </c>
      <c r="I65" s="5">
        <f t="shared" si="1"/>
        <v>985.07</v>
      </c>
      <c r="J65" s="16" t="s">
        <v>26</v>
      </c>
      <c r="K65" s="17">
        <v>17973.400000000001</v>
      </c>
      <c r="L65" s="71"/>
      <c r="M65" s="81"/>
      <c r="N65" s="9"/>
      <c r="O65" s="100"/>
      <c r="P65" s="103">
        <f>ROUND(N65/H65,3)</f>
        <v>0</v>
      </c>
    </row>
    <row r="66" spans="1:16" ht="33.75" x14ac:dyDescent="0.25">
      <c r="A66" s="4" t="s">
        <v>71</v>
      </c>
      <c r="B66" s="31" t="s">
        <v>121</v>
      </c>
      <c r="C66" s="4" t="s">
        <v>2</v>
      </c>
      <c r="D66" s="4" t="s">
        <v>158</v>
      </c>
      <c r="E66" s="10">
        <v>3</v>
      </c>
      <c r="F66" s="8" t="s">
        <v>34</v>
      </c>
      <c r="G66" s="10">
        <f t="shared" si="2"/>
        <v>710.74</v>
      </c>
      <c r="H66" s="5">
        <f t="shared" si="0"/>
        <v>882.95</v>
      </c>
      <c r="I66" s="5">
        <f t="shared" si="1"/>
        <v>2648.85</v>
      </c>
      <c r="J66" s="16" t="s">
        <v>26</v>
      </c>
      <c r="K66" s="17">
        <v>710.74</v>
      </c>
      <c r="L66" s="71"/>
      <c r="M66" s="81"/>
      <c r="N66" s="9"/>
      <c r="O66" s="81"/>
      <c r="P66" s="7"/>
    </row>
    <row r="67" spans="1:16" ht="22.5" x14ac:dyDescent="0.25">
      <c r="A67" s="4" t="s">
        <v>72</v>
      </c>
      <c r="B67" s="31" t="s">
        <v>47</v>
      </c>
      <c r="C67" s="4" t="s">
        <v>1</v>
      </c>
      <c r="D67" s="4">
        <v>100344</v>
      </c>
      <c r="E67" s="93">
        <v>260.39999999999998</v>
      </c>
      <c r="F67" s="72" t="s">
        <v>35</v>
      </c>
      <c r="G67" s="10">
        <f t="shared" si="2"/>
        <v>10.86</v>
      </c>
      <c r="H67" s="5">
        <f t="shared" si="0"/>
        <v>13.49</v>
      </c>
      <c r="I67" s="5">
        <f t="shared" si="1"/>
        <v>3512.8</v>
      </c>
      <c r="J67" s="21" t="s">
        <v>26</v>
      </c>
      <c r="K67" s="17">
        <v>10.86</v>
      </c>
      <c r="L67" s="71"/>
      <c r="M67" s="81"/>
      <c r="N67" s="9"/>
      <c r="O67" s="81"/>
      <c r="P67" s="7"/>
    </row>
    <row r="68" spans="1:16" ht="22.5" x14ac:dyDescent="0.25">
      <c r="A68" s="4" t="s">
        <v>218</v>
      </c>
      <c r="B68" s="31" t="s">
        <v>36</v>
      </c>
      <c r="C68" s="4" t="s">
        <v>1</v>
      </c>
      <c r="D68" s="4">
        <v>100346</v>
      </c>
      <c r="E68" s="10">
        <v>1187.5</v>
      </c>
      <c r="F68" s="8" t="s">
        <v>35</v>
      </c>
      <c r="G68" s="10">
        <f t="shared" si="2"/>
        <v>8.56</v>
      </c>
      <c r="H68" s="5">
        <f t="shared" si="0"/>
        <v>10.63</v>
      </c>
      <c r="I68" s="5">
        <f t="shared" si="1"/>
        <v>12623.13</v>
      </c>
      <c r="J68" s="16" t="s">
        <v>26</v>
      </c>
      <c r="K68" s="17">
        <v>8.56</v>
      </c>
      <c r="L68" s="71"/>
      <c r="M68" s="81"/>
      <c r="N68" s="9"/>
      <c r="O68" s="81"/>
      <c r="P68" s="7"/>
    </row>
    <row r="69" spans="1:16" ht="22.5" x14ac:dyDescent="0.25">
      <c r="A69" s="4" t="s">
        <v>219</v>
      </c>
      <c r="B69" s="31" t="s">
        <v>122</v>
      </c>
      <c r="C69" s="4" t="s">
        <v>2</v>
      </c>
      <c r="D69" s="4" t="s">
        <v>159</v>
      </c>
      <c r="E69" s="10">
        <v>21.83</v>
      </c>
      <c r="F69" s="8" t="s">
        <v>35</v>
      </c>
      <c r="G69" s="10">
        <f t="shared" si="2"/>
        <v>13.29</v>
      </c>
      <c r="H69" s="5">
        <f t="shared" si="0"/>
        <v>16.510000000000002</v>
      </c>
      <c r="I69" s="5">
        <f t="shared" si="1"/>
        <v>360.41</v>
      </c>
      <c r="J69" s="16" t="s">
        <v>26</v>
      </c>
      <c r="K69" s="17">
        <v>13.29</v>
      </c>
      <c r="L69" s="71"/>
      <c r="M69" s="81"/>
      <c r="N69" s="9"/>
      <c r="O69" s="81"/>
      <c r="P69" s="7"/>
    </row>
    <row r="70" spans="1:16" ht="22.5" x14ac:dyDescent="0.25">
      <c r="A70" s="4" t="s">
        <v>220</v>
      </c>
      <c r="B70" s="31" t="s">
        <v>109</v>
      </c>
      <c r="C70" s="4" t="s">
        <v>2</v>
      </c>
      <c r="D70" s="4" t="s">
        <v>160</v>
      </c>
      <c r="E70" s="93">
        <v>6.37</v>
      </c>
      <c r="F70" s="72" t="s">
        <v>29</v>
      </c>
      <c r="G70" s="10">
        <f t="shared" si="2"/>
        <v>706.47</v>
      </c>
      <c r="H70" s="5">
        <f t="shared" si="0"/>
        <v>877.65</v>
      </c>
      <c r="I70" s="5">
        <f t="shared" si="1"/>
        <v>5590.63</v>
      </c>
      <c r="J70" s="21" t="s">
        <v>26</v>
      </c>
      <c r="K70" s="17">
        <v>706.47</v>
      </c>
      <c r="L70" s="71"/>
      <c r="M70" s="81"/>
      <c r="N70" s="9"/>
      <c r="O70" s="81"/>
      <c r="P70" s="7"/>
    </row>
    <row r="71" spans="1:16" ht="33.75" x14ac:dyDescent="0.25">
      <c r="A71" s="4" t="s">
        <v>221</v>
      </c>
      <c r="B71" s="31" t="s">
        <v>110</v>
      </c>
      <c r="C71" s="4" t="s">
        <v>2</v>
      </c>
      <c r="D71" s="4" t="s">
        <v>161</v>
      </c>
      <c r="E71" s="10">
        <v>28.024972294052457</v>
      </c>
      <c r="F71" s="8" t="s">
        <v>25</v>
      </c>
      <c r="G71" s="10">
        <f t="shared" si="2"/>
        <v>108.95</v>
      </c>
      <c r="H71" s="5">
        <f t="shared" si="0"/>
        <v>135.35</v>
      </c>
      <c r="I71" s="5">
        <f t="shared" si="1"/>
        <v>3793.18</v>
      </c>
      <c r="J71" s="16" t="s">
        <v>26</v>
      </c>
      <c r="K71" s="17">
        <v>108.95</v>
      </c>
      <c r="L71" s="71"/>
      <c r="M71" s="81"/>
      <c r="N71" s="9"/>
      <c r="O71" s="100"/>
      <c r="P71" s="103">
        <f>ROUND(N71/H71,3)</f>
        <v>0</v>
      </c>
    </row>
    <row r="72" spans="1:16" ht="33.75" x14ac:dyDescent="0.25">
      <c r="A72" s="4" t="s">
        <v>222</v>
      </c>
      <c r="B72" s="31" t="s">
        <v>123</v>
      </c>
      <c r="C72" s="4" t="s">
        <v>1</v>
      </c>
      <c r="D72" s="4">
        <v>104844</v>
      </c>
      <c r="E72" s="10">
        <v>121.5</v>
      </c>
      <c r="F72" s="8" t="s">
        <v>37</v>
      </c>
      <c r="G72" s="10">
        <f t="shared" si="2"/>
        <v>92.73</v>
      </c>
      <c r="H72" s="5">
        <f t="shared" si="0"/>
        <v>115.2</v>
      </c>
      <c r="I72" s="5">
        <f t="shared" si="1"/>
        <v>13996.8</v>
      </c>
      <c r="J72" s="16" t="s">
        <v>26</v>
      </c>
      <c r="K72" s="17">
        <v>92.73</v>
      </c>
      <c r="L72" s="71"/>
      <c r="M72" s="81"/>
      <c r="N72" s="9"/>
      <c r="O72" s="81"/>
      <c r="P72" s="7"/>
    </row>
    <row r="73" spans="1:16" ht="33.75" x14ac:dyDescent="0.25">
      <c r="A73" s="4" t="s">
        <v>223</v>
      </c>
      <c r="B73" s="31" t="s">
        <v>664</v>
      </c>
      <c r="C73" s="4" t="s">
        <v>171</v>
      </c>
      <c r="D73" s="4">
        <v>5605945</v>
      </c>
      <c r="E73" s="10">
        <v>9</v>
      </c>
      <c r="F73" s="8" t="s">
        <v>172</v>
      </c>
      <c r="G73" s="10">
        <f t="shared" si="2"/>
        <v>513.46</v>
      </c>
      <c r="H73" s="5">
        <f t="shared" si="0"/>
        <v>637.87</v>
      </c>
      <c r="I73" s="5">
        <f t="shared" si="1"/>
        <v>5740.83</v>
      </c>
      <c r="J73" s="16" t="s">
        <v>26</v>
      </c>
      <c r="K73" s="17">
        <v>513.46</v>
      </c>
      <c r="L73" s="71"/>
      <c r="M73" s="81"/>
      <c r="N73" s="9"/>
      <c r="O73" s="81"/>
      <c r="P73" s="7"/>
    </row>
    <row r="74" spans="1:16" ht="22.5" x14ac:dyDescent="0.25">
      <c r="A74" s="4" t="s">
        <v>224</v>
      </c>
      <c r="B74" s="31" t="s">
        <v>111</v>
      </c>
      <c r="C74" s="4" t="s">
        <v>171</v>
      </c>
      <c r="D74" s="4">
        <v>5605882</v>
      </c>
      <c r="E74" s="10">
        <v>135</v>
      </c>
      <c r="F74" s="8" t="s">
        <v>48</v>
      </c>
      <c r="G74" s="10">
        <f t="shared" si="2"/>
        <v>389.05</v>
      </c>
      <c r="H74" s="5">
        <f t="shared" si="0"/>
        <v>483.32</v>
      </c>
      <c r="I74" s="5">
        <f t="shared" si="1"/>
        <v>65248.2</v>
      </c>
      <c r="J74" s="16" t="s">
        <v>26</v>
      </c>
      <c r="K74" s="17">
        <v>389.05</v>
      </c>
      <c r="L74" s="71"/>
      <c r="M74" s="81"/>
      <c r="N74" s="9"/>
      <c r="O74" s="81"/>
      <c r="P74" s="7"/>
    </row>
    <row r="75" spans="1:16" x14ac:dyDescent="0.25">
      <c r="A75" s="4" t="s">
        <v>225</v>
      </c>
      <c r="B75" s="31" t="s">
        <v>112</v>
      </c>
      <c r="C75" s="4" t="s">
        <v>171</v>
      </c>
      <c r="D75" s="4">
        <v>5605942</v>
      </c>
      <c r="E75" s="93">
        <v>14.435240196910541</v>
      </c>
      <c r="F75" s="72" t="s">
        <v>173</v>
      </c>
      <c r="G75" s="10">
        <f t="shared" si="2"/>
        <v>47.42</v>
      </c>
      <c r="H75" s="5">
        <f t="shared" si="0"/>
        <v>58.91</v>
      </c>
      <c r="I75" s="5">
        <f t="shared" si="1"/>
        <v>850.38</v>
      </c>
      <c r="J75" s="21" t="s">
        <v>26</v>
      </c>
      <c r="K75" s="17">
        <v>47.42</v>
      </c>
      <c r="L75" s="71"/>
      <c r="M75" s="81"/>
      <c r="N75" s="9"/>
      <c r="O75" s="100"/>
      <c r="P75" s="103">
        <f>ROUND(N75/H75,3)</f>
        <v>0</v>
      </c>
    </row>
    <row r="76" spans="1:16" ht="22.5" x14ac:dyDescent="0.25">
      <c r="A76" s="4" t="s">
        <v>226</v>
      </c>
      <c r="B76" s="31" t="s">
        <v>124</v>
      </c>
      <c r="C76" s="4" t="s">
        <v>1</v>
      </c>
      <c r="D76" s="4">
        <v>102713</v>
      </c>
      <c r="E76" s="10">
        <v>51.95</v>
      </c>
      <c r="F76" s="8" t="s">
        <v>25</v>
      </c>
      <c r="G76" s="10">
        <f t="shared" si="2"/>
        <v>10.82</v>
      </c>
      <c r="H76" s="5">
        <f t="shared" si="0"/>
        <v>13.44</v>
      </c>
      <c r="I76" s="5">
        <f t="shared" si="1"/>
        <v>698.21</v>
      </c>
      <c r="J76" s="16" t="s">
        <v>26</v>
      </c>
      <c r="K76" s="17">
        <v>10.82</v>
      </c>
      <c r="L76" s="71"/>
      <c r="M76" s="81"/>
      <c r="N76" s="9"/>
      <c r="O76" s="81"/>
      <c r="P76" s="7"/>
    </row>
    <row r="77" spans="1:16" x14ac:dyDescent="0.25">
      <c r="A77" s="4" t="s">
        <v>227</v>
      </c>
      <c r="B77" s="31" t="s">
        <v>113</v>
      </c>
      <c r="C77" s="4" t="s">
        <v>1</v>
      </c>
      <c r="D77" s="4">
        <v>102716</v>
      </c>
      <c r="E77" s="10">
        <v>5.0950097574574853</v>
      </c>
      <c r="F77" s="8" t="s">
        <v>29</v>
      </c>
      <c r="G77" s="10">
        <f t="shared" ref="G77:G140" si="3">ROUND(K77*(100%-I$7),2)</f>
        <v>144.37</v>
      </c>
      <c r="H77" s="5">
        <f t="shared" ref="H77:H140" si="4">ROUND(G77*(1+I$5),2)</f>
        <v>179.35</v>
      </c>
      <c r="I77" s="5">
        <f t="shared" ref="I77:I140" si="5">ROUND(E77*H77,2)</f>
        <v>913.79</v>
      </c>
      <c r="J77" s="16" t="s">
        <v>26</v>
      </c>
      <c r="K77" s="17">
        <v>144.37</v>
      </c>
      <c r="L77" s="71"/>
      <c r="M77" s="81"/>
      <c r="N77" s="9"/>
      <c r="O77" s="100"/>
      <c r="P77" s="103">
        <f>ROUND(N77/H77,3)</f>
        <v>0</v>
      </c>
    </row>
    <row r="78" spans="1:16" x14ac:dyDescent="0.25">
      <c r="A78" s="4" t="s">
        <v>228</v>
      </c>
      <c r="B78" s="31" t="s">
        <v>114</v>
      </c>
      <c r="C78" s="4" t="s">
        <v>171</v>
      </c>
      <c r="D78" s="4">
        <v>2003614</v>
      </c>
      <c r="E78" s="10">
        <v>10.199999999999999</v>
      </c>
      <c r="F78" s="8" t="s">
        <v>48</v>
      </c>
      <c r="G78" s="10">
        <f t="shared" si="3"/>
        <v>125.91</v>
      </c>
      <c r="H78" s="5">
        <f t="shared" si="4"/>
        <v>156.41999999999999</v>
      </c>
      <c r="I78" s="5">
        <f t="shared" si="5"/>
        <v>1595.48</v>
      </c>
      <c r="J78" s="16" t="s">
        <v>26</v>
      </c>
      <c r="K78" s="17">
        <v>125.91</v>
      </c>
      <c r="L78" s="71"/>
      <c r="M78" s="81"/>
      <c r="N78" s="9"/>
      <c r="O78" s="81"/>
      <c r="P78" s="7"/>
    </row>
    <row r="79" spans="1:16" ht="22.5" x14ac:dyDescent="0.25">
      <c r="A79" s="4" t="s">
        <v>229</v>
      </c>
      <c r="B79" s="31" t="s">
        <v>665</v>
      </c>
      <c r="C79" s="4" t="s">
        <v>171</v>
      </c>
      <c r="D79" s="4">
        <v>2003821</v>
      </c>
      <c r="E79" s="93">
        <v>5</v>
      </c>
      <c r="F79" s="72" t="s">
        <v>172</v>
      </c>
      <c r="G79" s="10">
        <f t="shared" si="3"/>
        <v>16.21</v>
      </c>
      <c r="H79" s="5">
        <f t="shared" si="4"/>
        <v>20.14</v>
      </c>
      <c r="I79" s="5">
        <f t="shared" si="5"/>
        <v>100.7</v>
      </c>
      <c r="J79" s="21" t="s">
        <v>26</v>
      </c>
      <c r="K79" s="17">
        <v>16.21</v>
      </c>
      <c r="L79" s="71"/>
      <c r="M79" s="81"/>
      <c r="N79" s="9"/>
      <c r="O79" s="81"/>
      <c r="P79" s="7"/>
    </row>
    <row r="80" spans="1:16" x14ac:dyDescent="0.25">
      <c r="A80" s="4" t="s">
        <v>230</v>
      </c>
      <c r="B80" s="31" t="s">
        <v>115</v>
      </c>
      <c r="C80" s="4" t="s">
        <v>171</v>
      </c>
      <c r="D80" s="4">
        <v>2003935</v>
      </c>
      <c r="E80" s="10">
        <v>2</v>
      </c>
      <c r="F80" s="8" t="s">
        <v>48</v>
      </c>
      <c r="G80" s="10">
        <f t="shared" si="3"/>
        <v>9.67</v>
      </c>
      <c r="H80" s="5">
        <f t="shared" si="4"/>
        <v>12.01</v>
      </c>
      <c r="I80" s="5">
        <f t="shared" si="5"/>
        <v>24.02</v>
      </c>
      <c r="J80" s="16" t="s">
        <v>26</v>
      </c>
      <c r="K80" s="17">
        <v>9.67</v>
      </c>
      <c r="L80" s="71"/>
      <c r="M80" s="81"/>
      <c r="N80" s="9"/>
      <c r="O80" s="81"/>
      <c r="P80" s="7"/>
    </row>
    <row r="81" spans="1:16" x14ac:dyDescent="0.25">
      <c r="A81" s="4" t="s">
        <v>231</v>
      </c>
      <c r="B81" s="31" t="s">
        <v>116</v>
      </c>
      <c r="C81" s="4" t="s">
        <v>9</v>
      </c>
      <c r="D81" s="4" t="s">
        <v>162</v>
      </c>
      <c r="E81" s="10">
        <v>1</v>
      </c>
      <c r="F81" s="8" t="s">
        <v>174</v>
      </c>
      <c r="G81" s="10">
        <f t="shared" si="3"/>
        <v>100.21</v>
      </c>
      <c r="H81" s="5">
        <f t="shared" si="4"/>
        <v>124.49</v>
      </c>
      <c r="I81" s="5">
        <f t="shared" si="5"/>
        <v>124.49</v>
      </c>
      <c r="J81" s="16" t="s">
        <v>26</v>
      </c>
      <c r="K81" s="17">
        <v>100.21</v>
      </c>
      <c r="L81" s="71"/>
      <c r="M81" s="81"/>
      <c r="N81" s="9"/>
      <c r="O81" s="81"/>
      <c r="P81" s="7"/>
    </row>
    <row r="82" spans="1:16" ht="22.5" x14ac:dyDescent="0.25">
      <c r="A82" s="4" t="s">
        <v>232</v>
      </c>
      <c r="B82" s="31" t="s">
        <v>666</v>
      </c>
      <c r="C82" s="4" t="s">
        <v>1</v>
      </c>
      <c r="D82" s="4">
        <v>98575</v>
      </c>
      <c r="E82" s="10">
        <v>4.76</v>
      </c>
      <c r="F82" s="8" t="s">
        <v>37</v>
      </c>
      <c r="G82" s="10">
        <f t="shared" si="3"/>
        <v>66.569999999999993</v>
      </c>
      <c r="H82" s="5">
        <f t="shared" si="4"/>
        <v>82.7</v>
      </c>
      <c r="I82" s="5">
        <f t="shared" si="5"/>
        <v>393.65</v>
      </c>
      <c r="J82" s="16" t="s">
        <v>26</v>
      </c>
      <c r="K82" s="17">
        <v>66.569999999999993</v>
      </c>
      <c r="L82" s="71"/>
      <c r="M82" s="81"/>
      <c r="N82" s="9"/>
      <c r="O82" s="81"/>
      <c r="P82" s="7"/>
    </row>
    <row r="83" spans="1:16" x14ac:dyDescent="0.25">
      <c r="A83" s="4" t="s">
        <v>233</v>
      </c>
      <c r="B83" s="31" t="s">
        <v>38</v>
      </c>
      <c r="C83" s="4" t="s">
        <v>2</v>
      </c>
      <c r="D83" s="4" t="s">
        <v>163</v>
      </c>
      <c r="E83" s="10">
        <v>17</v>
      </c>
      <c r="F83" s="8" t="s">
        <v>34</v>
      </c>
      <c r="G83" s="10">
        <f t="shared" si="3"/>
        <v>13.99</v>
      </c>
      <c r="H83" s="5">
        <f t="shared" si="4"/>
        <v>17.38</v>
      </c>
      <c r="I83" s="5">
        <f t="shared" si="5"/>
        <v>295.45999999999998</v>
      </c>
      <c r="J83" s="16" t="s">
        <v>26</v>
      </c>
      <c r="K83" s="17">
        <v>13.99</v>
      </c>
      <c r="L83" s="71"/>
      <c r="M83" s="81"/>
      <c r="N83" s="9"/>
      <c r="O83" s="81"/>
      <c r="P83" s="7"/>
    </row>
    <row r="84" spans="1:16" ht="45" x14ac:dyDescent="0.25">
      <c r="A84" s="4" t="s">
        <v>234</v>
      </c>
      <c r="B84" s="31" t="s">
        <v>117</v>
      </c>
      <c r="C84" s="4" t="s">
        <v>8</v>
      </c>
      <c r="D84" s="4" t="s">
        <v>164</v>
      </c>
      <c r="E84" s="93">
        <v>0.36</v>
      </c>
      <c r="F84" s="72" t="s">
        <v>25</v>
      </c>
      <c r="G84" s="10">
        <f t="shared" si="3"/>
        <v>155.76</v>
      </c>
      <c r="H84" s="5">
        <f t="shared" si="4"/>
        <v>193.5</v>
      </c>
      <c r="I84" s="5">
        <f t="shared" si="5"/>
        <v>69.66</v>
      </c>
      <c r="J84" s="21" t="s">
        <v>26</v>
      </c>
      <c r="K84" s="17">
        <v>155.76</v>
      </c>
      <c r="L84" s="71"/>
      <c r="M84" s="81"/>
      <c r="N84" s="9"/>
      <c r="O84" s="81"/>
      <c r="P84" s="7"/>
    </row>
    <row r="85" spans="1:16" ht="22.5" x14ac:dyDescent="0.25">
      <c r="A85" s="4" t="s">
        <v>235</v>
      </c>
      <c r="B85" s="31" t="s">
        <v>667</v>
      </c>
      <c r="C85" s="4" t="s">
        <v>9</v>
      </c>
      <c r="D85" s="4" t="s">
        <v>165</v>
      </c>
      <c r="E85" s="10">
        <v>15.384615384615385</v>
      </c>
      <c r="F85" s="8" t="s">
        <v>175</v>
      </c>
      <c r="G85" s="10">
        <f t="shared" si="3"/>
        <v>22.92</v>
      </c>
      <c r="H85" s="5">
        <f t="shared" si="4"/>
        <v>28.47</v>
      </c>
      <c r="I85" s="5">
        <f t="shared" si="5"/>
        <v>438</v>
      </c>
      <c r="J85" s="16" t="s">
        <v>26</v>
      </c>
      <c r="K85" s="17">
        <v>22.92</v>
      </c>
      <c r="L85" s="71"/>
      <c r="M85" s="81"/>
      <c r="N85" s="9"/>
      <c r="O85" s="100"/>
      <c r="P85" s="103">
        <f>ROUND(N85/H85,3)</f>
        <v>0</v>
      </c>
    </row>
    <row r="86" spans="1:16" ht="33.75" x14ac:dyDescent="0.25">
      <c r="A86" s="4" t="s">
        <v>236</v>
      </c>
      <c r="B86" s="31" t="s">
        <v>118</v>
      </c>
      <c r="C86" s="4" t="s">
        <v>2</v>
      </c>
      <c r="D86" s="4" t="s">
        <v>166</v>
      </c>
      <c r="E86" s="10">
        <v>25.474994111643245</v>
      </c>
      <c r="F86" s="8" t="s">
        <v>25</v>
      </c>
      <c r="G86" s="10">
        <f t="shared" si="3"/>
        <v>307.58</v>
      </c>
      <c r="H86" s="5">
        <f t="shared" si="4"/>
        <v>382.11</v>
      </c>
      <c r="I86" s="5">
        <f t="shared" si="5"/>
        <v>9734.25</v>
      </c>
      <c r="J86" s="16" t="s">
        <v>26</v>
      </c>
      <c r="K86" s="17">
        <v>307.58</v>
      </c>
      <c r="L86" s="71"/>
      <c r="M86" s="81"/>
      <c r="N86" s="9"/>
      <c r="O86" s="100"/>
      <c r="P86" s="103">
        <f>ROUND(N86/H86,3)</f>
        <v>0</v>
      </c>
    </row>
    <row r="87" spans="1:16" ht="45" x14ac:dyDescent="0.25">
      <c r="A87" s="4" t="s">
        <v>237</v>
      </c>
      <c r="B87" s="31" t="s">
        <v>119</v>
      </c>
      <c r="C87" s="4" t="s">
        <v>2</v>
      </c>
      <c r="D87" s="4" t="s">
        <v>167</v>
      </c>
      <c r="E87" s="10">
        <v>13.5</v>
      </c>
      <c r="F87" s="8" t="s">
        <v>37</v>
      </c>
      <c r="G87" s="10">
        <f t="shared" si="3"/>
        <v>145.85</v>
      </c>
      <c r="H87" s="5">
        <f t="shared" si="4"/>
        <v>181.19</v>
      </c>
      <c r="I87" s="5">
        <f t="shared" si="5"/>
        <v>2446.0700000000002</v>
      </c>
      <c r="J87" s="16" t="s">
        <v>26</v>
      </c>
      <c r="K87" s="17">
        <v>145.85</v>
      </c>
      <c r="L87" s="71"/>
      <c r="M87" s="81"/>
      <c r="N87" s="9"/>
      <c r="O87" s="81"/>
      <c r="P87" s="7"/>
    </row>
    <row r="88" spans="1:16" x14ac:dyDescent="0.25">
      <c r="A88" s="2" t="s">
        <v>73</v>
      </c>
      <c r="B88" s="30" t="s">
        <v>125</v>
      </c>
      <c r="C88" s="2"/>
      <c r="D88" s="2"/>
      <c r="E88" s="89"/>
      <c r="F88" s="79"/>
      <c r="G88" s="89"/>
      <c r="H88" s="3"/>
      <c r="I88" s="3">
        <f>SUM(I89:I111)</f>
        <v>152164.63000000006</v>
      </c>
      <c r="J88" s="16"/>
      <c r="K88" s="17"/>
      <c r="L88" s="71"/>
      <c r="M88" s="81"/>
      <c r="N88" s="9"/>
      <c r="O88" s="100"/>
    </row>
    <row r="89" spans="1:16" ht="33.75" x14ac:dyDescent="0.25">
      <c r="A89" s="4" t="s">
        <v>238</v>
      </c>
      <c r="B89" s="31" t="s">
        <v>126</v>
      </c>
      <c r="C89" s="4" t="s">
        <v>9</v>
      </c>
      <c r="D89" s="4" t="s">
        <v>157</v>
      </c>
      <c r="E89" s="10">
        <v>4.4117456059225159E-2</v>
      </c>
      <c r="F89" s="8" t="s">
        <v>172</v>
      </c>
      <c r="G89" s="10">
        <f t="shared" si="3"/>
        <v>17973.400000000001</v>
      </c>
      <c r="H89" s="5">
        <f t="shared" si="4"/>
        <v>22328.35</v>
      </c>
      <c r="I89" s="5">
        <f t="shared" si="5"/>
        <v>985.07</v>
      </c>
      <c r="J89" s="16" t="s">
        <v>26</v>
      </c>
      <c r="K89" s="17">
        <v>17973.400000000001</v>
      </c>
      <c r="L89" s="71"/>
      <c r="M89" s="81"/>
      <c r="N89" s="9"/>
      <c r="O89" s="100"/>
      <c r="P89" s="103">
        <f>ROUND(N89/H89,3)</f>
        <v>0</v>
      </c>
    </row>
    <row r="90" spans="1:16" ht="33.75" x14ac:dyDescent="0.25">
      <c r="A90" s="4" t="s">
        <v>239</v>
      </c>
      <c r="B90" s="31" t="s">
        <v>121</v>
      </c>
      <c r="C90" s="4" t="s">
        <v>2</v>
      </c>
      <c r="D90" s="4" t="s">
        <v>158</v>
      </c>
      <c r="E90" s="93">
        <v>3</v>
      </c>
      <c r="F90" s="72" t="s">
        <v>34</v>
      </c>
      <c r="G90" s="10">
        <f t="shared" si="3"/>
        <v>710.74</v>
      </c>
      <c r="H90" s="5">
        <f t="shared" si="4"/>
        <v>882.95</v>
      </c>
      <c r="I90" s="5">
        <f t="shared" si="5"/>
        <v>2648.85</v>
      </c>
      <c r="J90" s="21" t="s">
        <v>26</v>
      </c>
      <c r="K90" s="17">
        <v>710.74</v>
      </c>
      <c r="L90" s="71"/>
      <c r="M90" s="81"/>
      <c r="N90" s="9"/>
      <c r="O90" s="81"/>
      <c r="P90" s="7"/>
    </row>
    <row r="91" spans="1:16" ht="22.5" x14ac:dyDescent="0.25">
      <c r="A91" s="4" t="s">
        <v>240</v>
      </c>
      <c r="B91" s="31" t="s">
        <v>47</v>
      </c>
      <c r="C91" s="4" t="s">
        <v>1</v>
      </c>
      <c r="D91" s="4">
        <v>100344</v>
      </c>
      <c r="E91" s="10">
        <v>268.5</v>
      </c>
      <c r="F91" s="8" t="s">
        <v>35</v>
      </c>
      <c r="G91" s="10">
        <f t="shared" si="3"/>
        <v>10.86</v>
      </c>
      <c r="H91" s="5">
        <f t="shared" si="4"/>
        <v>13.49</v>
      </c>
      <c r="I91" s="5">
        <f t="shared" si="5"/>
        <v>3622.07</v>
      </c>
      <c r="J91" s="16" t="s">
        <v>26</v>
      </c>
      <c r="K91" s="17">
        <v>10.86</v>
      </c>
      <c r="L91" s="71"/>
      <c r="M91" s="81"/>
      <c r="N91" s="9"/>
      <c r="O91" s="81"/>
      <c r="P91" s="7"/>
    </row>
    <row r="92" spans="1:16" ht="22.5" x14ac:dyDescent="0.25">
      <c r="A92" s="4" t="s">
        <v>241</v>
      </c>
      <c r="B92" s="31" t="s">
        <v>36</v>
      </c>
      <c r="C92" s="4" t="s">
        <v>1</v>
      </c>
      <c r="D92" s="4">
        <v>100346</v>
      </c>
      <c r="E92" s="10">
        <v>1062.5</v>
      </c>
      <c r="F92" s="8" t="s">
        <v>35</v>
      </c>
      <c r="G92" s="10">
        <f t="shared" si="3"/>
        <v>8.56</v>
      </c>
      <c r="H92" s="5">
        <f t="shared" si="4"/>
        <v>10.63</v>
      </c>
      <c r="I92" s="5">
        <f t="shared" si="5"/>
        <v>11294.38</v>
      </c>
      <c r="J92" s="16" t="s">
        <v>26</v>
      </c>
      <c r="K92" s="17">
        <v>8.56</v>
      </c>
      <c r="L92" s="71"/>
      <c r="M92" s="81"/>
      <c r="N92" s="9"/>
      <c r="O92" s="81"/>
      <c r="P92" s="7"/>
    </row>
    <row r="93" spans="1:16" ht="22.5" x14ac:dyDescent="0.25">
      <c r="A93" s="4" t="s">
        <v>242</v>
      </c>
      <c r="B93" s="31" t="s">
        <v>122</v>
      </c>
      <c r="C93" s="4" t="s">
        <v>2</v>
      </c>
      <c r="D93" s="4" t="s">
        <v>159</v>
      </c>
      <c r="E93" s="93">
        <v>26.72</v>
      </c>
      <c r="F93" s="72" t="s">
        <v>35</v>
      </c>
      <c r="G93" s="10">
        <f t="shared" si="3"/>
        <v>13.29</v>
      </c>
      <c r="H93" s="5">
        <f t="shared" si="4"/>
        <v>16.510000000000002</v>
      </c>
      <c r="I93" s="5">
        <f t="shared" si="5"/>
        <v>441.15</v>
      </c>
      <c r="J93" s="21" t="s">
        <v>26</v>
      </c>
      <c r="K93" s="17">
        <v>13.29</v>
      </c>
      <c r="L93" s="71"/>
      <c r="M93" s="81"/>
      <c r="N93" s="9"/>
      <c r="O93" s="81"/>
      <c r="P93" s="7"/>
    </row>
    <row r="94" spans="1:16" ht="22.5" x14ac:dyDescent="0.25">
      <c r="A94" s="4" t="s">
        <v>243</v>
      </c>
      <c r="B94" s="31" t="s">
        <v>109</v>
      </c>
      <c r="C94" s="4" t="s">
        <v>2</v>
      </c>
      <c r="D94" s="4" t="s">
        <v>160</v>
      </c>
      <c r="E94" s="10">
        <v>6.78</v>
      </c>
      <c r="F94" s="8" t="s">
        <v>29</v>
      </c>
      <c r="G94" s="10">
        <f t="shared" si="3"/>
        <v>706.47</v>
      </c>
      <c r="H94" s="5">
        <f t="shared" si="4"/>
        <v>877.65</v>
      </c>
      <c r="I94" s="5">
        <f t="shared" si="5"/>
        <v>5950.47</v>
      </c>
      <c r="J94" s="16" t="s">
        <v>26</v>
      </c>
      <c r="K94" s="17">
        <v>706.47</v>
      </c>
      <c r="L94" s="71"/>
      <c r="M94" s="81"/>
      <c r="N94" s="9"/>
      <c r="O94" s="81"/>
      <c r="P94" s="7"/>
    </row>
    <row r="95" spans="1:16" ht="33.75" x14ac:dyDescent="0.25">
      <c r="A95" s="4" t="s">
        <v>244</v>
      </c>
      <c r="B95" s="31" t="s">
        <v>110</v>
      </c>
      <c r="C95" s="4" t="s">
        <v>2</v>
      </c>
      <c r="D95" s="4" t="s">
        <v>161</v>
      </c>
      <c r="E95" s="10">
        <v>29.835020317694866</v>
      </c>
      <c r="F95" s="8" t="s">
        <v>25</v>
      </c>
      <c r="G95" s="10">
        <f t="shared" si="3"/>
        <v>108.95</v>
      </c>
      <c r="H95" s="5">
        <f t="shared" si="4"/>
        <v>135.35</v>
      </c>
      <c r="I95" s="5">
        <f t="shared" si="5"/>
        <v>4038.17</v>
      </c>
      <c r="J95" s="16" t="s">
        <v>26</v>
      </c>
      <c r="K95" s="17">
        <v>108.95</v>
      </c>
      <c r="L95" s="71"/>
      <c r="M95" s="81"/>
      <c r="N95" s="9"/>
      <c r="O95" s="100"/>
      <c r="P95" s="103">
        <f>ROUND(N95/H95,3)</f>
        <v>0</v>
      </c>
    </row>
    <row r="96" spans="1:16" ht="33.75" x14ac:dyDescent="0.25">
      <c r="A96" s="4" t="s">
        <v>245</v>
      </c>
      <c r="B96" s="31" t="s">
        <v>123</v>
      </c>
      <c r="C96" s="4" t="s">
        <v>1</v>
      </c>
      <c r="D96" s="4">
        <v>104844</v>
      </c>
      <c r="E96" s="10">
        <v>148.5</v>
      </c>
      <c r="F96" s="8" t="s">
        <v>37</v>
      </c>
      <c r="G96" s="10">
        <f t="shared" si="3"/>
        <v>92.73</v>
      </c>
      <c r="H96" s="5">
        <f t="shared" si="4"/>
        <v>115.2</v>
      </c>
      <c r="I96" s="5">
        <f t="shared" si="5"/>
        <v>17107.2</v>
      </c>
      <c r="J96" s="16" t="s">
        <v>26</v>
      </c>
      <c r="K96" s="17">
        <v>92.73</v>
      </c>
      <c r="L96" s="71"/>
      <c r="M96" s="81"/>
      <c r="N96" s="9"/>
      <c r="O96" s="81"/>
      <c r="P96" s="7"/>
    </row>
    <row r="97" spans="1:16" ht="33.75" x14ac:dyDescent="0.25">
      <c r="A97" s="4" t="s">
        <v>246</v>
      </c>
      <c r="B97" s="31" t="s">
        <v>664</v>
      </c>
      <c r="C97" s="4" t="s">
        <v>171</v>
      </c>
      <c r="D97" s="4">
        <v>5605945</v>
      </c>
      <c r="E97" s="10">
        <v>11</v>
      </c>
      <c r="F97" s="8" t="s">
        <v>172</v>
      </c>
      <c r="G97" s="10">
        <f t="shared" si="3"/>
        <v>513.46</v>
      </c>
      <c r="H97" s="5">
        <f t="shared" si="4"/>
        <v>637.87</v>
      </c>
      <c r="I97" s="5">
        <f t="shared" si="5"/>
        <v>7016.57</v>
      </c>
      <c r="J97" s="16" t="s">
        <v>26</v>
      </c>
      <c r="K97" s="17">
        <v>513.46</v>
      </c>
      <c r="L97" s="71"/>
      <c r="M97" s="81"/>
      <c r="N97" s="9"/>
      <c r="O97" s="81"/>
      <c r="P97" s="7"/>
    </row>
    <row r="98" spans="1:16" ht="22.5" x14ac:dyDescent="0.25">
      <c r="A98" s="4" t="s">
        <v>247</v>
      </c>
      <c r="B98" s="31" t="s">
        <v>111</v>
      </c>
      <c r="C98" s="4" t="s">
        <v>171</v>
      </c>
      <c r="D98" s="4">
        <v>5605882</v>
      </c>
      <c r="E98" s="93">
        <v>165</v>
      </c>
      <c r="F98" s="72" t="s">
        <v>48</v>
      </c>
      <c r="G98" s="10">
        <f t="shared" si="3"/>
        <v>389.05</v>
      </c>
      <c r="H98" s="5">
        <f t="shared" si="4"/>
        <v>483.32</v>
      </c>
      <c r="I98" s="5">
        <f t="shared" si="5"/>
        <v>79747.8</v>
      </c>
      <c r="J98" s="21" t="s">
        <v>26</v>
      </c>
      <c r="K98" s="17">
        <v>389.05</v>
      </c>
      <c r="L98" s="71"/>
      <c r="M98" s="81"/>
      <c r="N98" s="9"/>
      <c r="O98" s="81"/>
      <c r="P98" s="7"/>
    </row>
    <row r="99" spans="1:16" x14ac:dyDescent="0.25">
      <c r="A99" s="4" t="s">
        <v>248</v>
      </c>
      <c r="B99" s="31" t="s">
        <v>112</v>
      </c>
      <c r="C99" s="4" t="s">
        <v>171</v>
      </c>
      <c r="D99" s="4">
        <v>5605942</v>
      </c>
      <c r="E99" s="10">
        <v>17.643184518757426</v>
      </c>
      <c r="F99" s="8" t="s">
        <v>173</v>
      </c>
      <c r="G99" s="10">
        <f t="shared" si="3"/>
        <v>47.42</v>
      </c>
      <c r="H99" s="5">
        <f t="shared" si="4"/>
        <v>58.91</v>
      </c>
      <c r="I99" s="5">
        <f t="shared" si="5"/>
        <v>1039.3599999999999</v>
      </c>
      <c r="J99" s="16" t="s">
        <v>26</v>
      </c>
      <c r="K99" s="17">
        <v>47.42</v>
      </c>
      <c r="L99" s="71"/>
      <c r="M99" s="81"/>
      <c r="N99" s="9"/>
      <c r="O99" s="100"/>
      <c r="P99" s="103">
        <f>ROUND(N99/H99,3)</f>
        <v>0</v>
      </c>
    </row>
    <row r="100" spans="1:16" ht="22.5" x14ac:dyDescent="0.25">
      <c r="A100" s="4" t="s">
        <v>249</v>
      </c>
      <c r="B100" s="31" t="s">
        <v>124</v>
      </c>
      <c r="C100" s="4" t="s">
        <v>1</v>
      </c>
      <c r="D100" s="4">
        <v>102713</v>
      </c>
      <c r="E100" s="10">
        <v>55.25</v>
      </c>
      <c r="F100" s="8" t="s">
        <v>25</v>
      </c>
      <c r="G100" s="10">
        <f t="shared" si="3"/>
        <v>10.82</v>
      </c>
      <c r="H100" s="5">
        <f t="shared" si="4"/>
        <v>13.44</v>
      </c>
      <c r="I100" s="5">
        <f t="shared" si="5"/>
        <v>742.56</v>
      </c>
      <c r="J100" s="16" t="s">
        <v>26</v>
      </c>
      <c r="K100" s="17">
        <v>10.82</v>
      </c>
      <c r="L100" s="71"/>
      <c r="M100" s="81"/>
      <c r="N100" s="9"/>
      <c r="O100" s="81"/>
      <c r="P100" s="7"/>
    </row>
    <row r="101" spans="1:16" x14ac:dyDescent="0.25">
      <c r="A101" s="4" t="s">
        <v>250</v>
      </c>
      <c r="B101" s="31" t="s">
        <v>113</v>
      </c>
      <c r="C101" s="4" t="s">
        <v>1</v>
      </c>
      <c r="D101" s="4">
        <v>102716</v>
      </c>
      <c r="E101" s="10">
        <v>5.4249790911625313</v>
      </c>
      <c r="F101" s="8" t="s">
        <v>29</v>
      </c>
      <c r="G101" s="10">
        <f t="shared" si="3"/>
        <v>144.37</v>
      </c>
      <c r="H101" s="5">
        <f t="shared" si="4"/>
        <v>179.35</v>
      </c>
      <c r="I101" s="5">
        <f t="shared" si="5"/>
        <v>972.97</v>
      </c>
      <c r="J101" s="16" t="s">
        <v>26</v>
      </c>
      <c r="K101" s="17">
        <v>144.37</v>
      </c>
      <c r="L101" s="71"/>
      <c r="M101" s="81"/>
      <c r="N101" s="9"/>
      <c r="O101" s="100"/>
      <c r="P101" s="103">
        <f>ROUND(N101/H101,3)</f>
        <v>0</v>
      </c>
    </row>
    <row r="102" spans="1:16" x14ac:dyDescent="0.25">
      <c r="A102" s="4" t="s">
        <v>251</v>
      </c>
      <c r="B102" s="31" t="s">
        <v>114</v>
      </c>
      <c r="C102" s="4" t="s">
        <v>171</v>
      </c>
      <c r="D102" s="4">
        <v>2003614</v>
      </c>
      <c r="E102" s="93">
        <v>10.199999999999999</v>
      </c>
      <c r="F102" s="72" t="s">
        <v>48</v>
      </c>
      <c r="G102" s="10">
        <f t="shared" si="3"/>
        <v>125.91</v>
      </c>
      <c r="H102" s="5">
        <f t="shared" si="4"/>
        <v>156.41999999999999</v>
      </c>
      <c r="I102" s="5">
        <f t="shared" si="5"/>
        <v>1595.48</v>
      </c>
      <c r="J102" s="21" t="s">
        <v>26</v>
      </c>
      <c r="K102" s="17">
        <v>125.91</v>
      </c>
      <c r="L102" s="71"/>
      <c r="M102" s="81"/>
      <c r="N102" s="9"/>
      <c r="O102" s="81"/>
      <c r="P102" s="7"/>
    </row>
    <row r="103" spans="1:16" ht="22.5" x14ac:dyDescent="0.25">
      <c r="A103" s="4" t="s">
        <v>252</v>
      </c>
      <c r="B103" s="31" t="s">
        <v>665</v>
      </c>
      <c r="C103" s="4" t="s">
        <v>171</v>
      </c>
      <c r="D103" s="4">
        <v>2003821</v>
      </c>
      <c r="E103" s="10">
        <v>7</v>
      </c>
      <c r="F103" s="8" t="s">
        <v>172</v>
      </c>
      <c r="G103" s="10">
        <f t="shared" si="3"/>
        <v>16.21</v>
      </c>
      <c r="H103" s="5">
        <f t="shared" si="4"/>
        <v>20.14</v>
      </c>
      <c r="I103" s="5">
        <f t="shared" si="5"/>
        <v>140.97999999999999</v>
      </c>
      <c r="J103" s="16" t="s">
        <v>26</v>
      </c>
      <c r="K103" s="17">
        <v>16.21</v>
      </c>
      <c r="L103" s="71"/>
      <c r="M103" s="81"/>
      <c r="N103" s="9"/>
      <c r="O103" s="81"/>
      <c r="P103" s="7"/>
    </row>
    <row r="104" spans="1:16" x14ac:dyDescent="0.25">
      <c r="A104" s="4" t="s">
        <v>253</v>
      </c>
      <c r="B104" s="31" t="s">
        <v>115</v>
      </c>
      <c r="C104" s="4" t="s">
        <v>171</v>
      </c>
      <c r="D104" s="4">
        <v>2003935</v>
      </c>
      <c r="E104" s="10">
        <v>2.8</v>
      </c>
      <c r="F104" s="8" t="s">
        <v>48</v>
      </c>
      <c r="G104" s="10">
        <f t="shared" si="3"/>
        <v>9.67</v>
      </c>
      <c r="H104" s="5">
        <f t="shared" si="4"/>
        <v>12.01</v>
      </c>
      <c r="I104" s="5">
        <f t="shared" si="5"/>
        <v>33.630000000000003</v>
      </c>
      <c r="J104" s="16" t="s">
        <v>26</v>
      </c>
      <c r="K104" s="17">
        <v>9.67</v>
      </c>
      <c r="L104" s="71"/>
      <c r="M104" s="81"/>
      <c r="N104" s="9"/>
      <c r="O104" s="81"/>
      <c r="P104" s="7"/>
    </row>
    <row r="105" spans="1:16" x14ac:dyDescent="0.25">
      <c r="A105" s="4" t="s">
        <v>254</v>
      </c>
      <c r="B105" s="31" t="s">
        <v>116</v>
      </c>
      <c r="C105" s="4" t="s">
        <v>9</v>
      </c>
      <c r="D105" s="4" t="s">
        <v>162</v>
      </c>
      <c r="E105" s="10">
        <v>1</v>
      </c>
      <c r="F105" s="8" t="s">
        <v>174</v>
      </c>
      <c r="G105" s="10">
        <f t="shared" si="3"/>
        <v>100.21</v>
      </c>
      <c r="H105" s="5">
        <f t="shared" si="4"/>
        <v>124.49</v>
      </c>
      <c r="I105" s="5">
        <f t="shared" si="5"/>
        <v>124.49</v>
      </c>
      <c r="J105" s="16" t="s">
        <v>26</v>
      </c>
      <c r="K105" s="17">
        <v>100.21</v>
      </c>
      <c r="L105" s="71"/>
      <c r="M105" s="81"/>
      <c r="N105" s="9"/>
      <c r="O105" s="81"/>
      <c r="P105" s="7"/>
    </row>
    <row r="106" spans="1:16" ht="22.5" x14ac:dyDescent="0.25">
      <c r="A106" s="4" t="s">
        <v>255</v>
      </c>
      <c r="B106" s="31" t="s">
        <v>666</v>
      </c>
      <c r="C106" s="4" t="s">
        <v>1</v>
      </c>
      <c r="D106" s="4">
        <v>98575</v>
      </c>
      <c r="E106" s="10">
        <v>5.09</v>
      </c>
      <c r="F106" s="8" t="s">
        <v>37</v>
      </c>
      <c r="G106" s="10">
        <f t="shared" si="3"/>
        <v>66.569999999999993</v>
      </c>
      <c r="H106" s="5">
        <f t="shared" si="4"/>
        <v>82.7</v>
      </c>
      <c r="I106" s="5">
        <f t="shared" si="5"/>
        <v>420.94</v>
      </c>
      <c r="J106" s="16" t="s">
        <v>26</v>
      </c>
      <c r="K106" s="17">
        <v>66.569999999999993</v>
      </c>
      <c r="L106" s="71"/>
      <c r="M106" s="81"/>
      <c r="N106" s="9"/>
      <c r="O106" s="81"/>
      <c r="P106" s="7"/>
    </row>
    <row r="107" spans="1:16" x14ac:dyDescent="0.25">
      <c r="A107" s="4" t="s">
        <v>256</v>
      </c>
      <c r="B107" s="31" t="s">
        <v>38</v>
      </c>
      <c r="C107" s="4" t="s">
        <v>2</v>
      </c>
      <c r="D107" s="4" t="s">
        <v>163</v>
      </c>
      <c r="E107" s="93">
        <v>21</v>
      </c>
      <c r="F107" s="72" t="s">
        <v>34</v>
      </c>
      <c r="G107" s="10">
        <f t="shared" si="3"/>
        <v>13.99</v>
      </c>
      <c r="H107" s="5">
        <f t="shared" si="4"/>
        <v>17.38</v>
      </c>
      <c r="I107" s="5">
        <f t="shared" si="5"/>
        <v>364.98</v>
      </c>
      <c r="J107" s="21" t="s">
        <v>26</v>
      </c>
      <c r="K107" s="17">
        <v>13.99</v>
      </c>
      <c r="L107" s="71"/>
      <c r="M107" s="81"/>
      <c r="N107" s="9"/>
      <c r="O107" s="81"/>
      <c r="P107" s="7"/>
    </row>
    <row r="108" spans="1:16" ht="45" x14ac:dyDescent="0.25">
      <c r="A108" s="4" t="s">
        <v>257</v>
      </c>
      <c r="B108" s="31" t="s">
        <v>117</v>
      </c>
      <c r="C108" s="4" t="s">
        <v>8</v>
      </c>
      <c r="D108" s="4" t="s">
        <v>164</v>
      </c>
      <c r="E108" s="10">
        <v>0.44</v>
      </c>
      <c r="F108" s="8" t="s">
        <v>25</v>
      </c>
      <c r="G108" s="10">
        <f t="shared" si="3"/>
        <v>155.76</v>
      </c>
      <c r="H108" s="5">
        <f t="shared" si="4"/>
        <v>193.5</v>
      </c>
      <c r="I108" s="5">
        <f t="shared" si="5"/>
        <v>85.14</v>
      </c>
      <c r="J108" s="16" t="s">
        <v>26</v>
      </c>
      <c r="K108" s="17">
        <v>155.76</v>
      </c>
      <c r="L108" s="71"/>
      <c r="M108" s="81"/>
      <c r="N108" s="9"/>
      <c r="O108" s="81"/>
      <c r="P108" s="7"/>
    </row>
    <row r="109" spans="1:16" ht="22.5" x14ac:dyDescent="0.25">
      <c r="A109" s="4" t="s">
        <v>258</v>
      </c>
      <c r="B109" s="31" t="s">
        <v>667</v>
      </c>
      <c r="C109" s="4" t="s">
        <v>9</v>
      </c>
      <c r="D109" s="4" t="s">
        <v>165</v>
      </c>
      <c r="E109" s="10">
        <v>15.384615384615385</v>
      </c>
      <c r="F109" s="8" t="s">
        <v>175</v>
      </c>
      <c r="G109" s="10">
        <f t="shared" si="3"/>
        <v>22.92</v>
      </c>
      <c r="H109" s="5">
        <f t="shared" si="4"/>
        <v>28.47</v>
      </c>
      <c r="I109" s="5">
        <f t="shared" si="5"/>
        <v>438</v>
      </c>
      <c r="J109" s="16" t="s">
        <v>26</v>
      </c>
      <c r="K109" s="17">
        <v>22.92</v>
      </c>
      <c r="L109" s="71"/>
      <c r="M109" s="81"/>
      <c r="N109" s="9"/>
      <c r="O109" s="100"/>
      <c r="P109" s="103">
        <f>ROUND(N109/H109,3)</f>
        <v>0</v>
      </c>
    </row>
    <row r="110" spans="1:16" ht="33.75" x14ac:dyDescent="0.25">
      <c r="A110" s="4" t="s">
        <v>259</v>
      </c>
      <c r="B110" s="31" t="s">
        <v>118</v>
      </c>
      <c r="C110" s="4" t="s">
        <v>2</v>
      </c>
      <c r="D110" s="4" t="s">
        <v>166</v>
      </c>
      <c r="E110" s="10">
        <v>27.124990186072072</v>
      </c>
      <c r="F110" s="8" t="s">
        <v>25</v>
      </c>
      <c r="G110" s="10">
        <f t="shared" si="3"/>
        <v>307.58</v>
      </c>
      <c r="H110" s="5">
        <f t="shared" si="4"/>
        <v>382.11</v>
      </c>
      <c r="I110" s="5">
        <f t="shared" si="5"/>
        <v>10364.73</v>
      </c>
      <c r="J110" s="16" t="s">
        <v>26</v>
      </c>
      <c r="K110" s="17">
        <v>307.58</v>
      </c>
      <c r="L110" s="71"/>
      <c r="M110" s="81"/>
      <c r="N110" s="9"/>
      <c r="O110" s="100"/>
      <c r="P110" s="103">
        <f>ROUND(N110/H110,3)</f>
        <v>0</v>
      </c>
    </row>
    <row r="111" spans="1:16" ht="45" x14ac:dyDescent="0.25">
      <c r="A111" s="4" t="s">
        <v>260</v>
      </c>
      <c r="B111" s="31" t="s">
        <v>119</v>
      </c>
      <c r="C111" s="4" t="s">
        <v>2</v>
      </c>
      <c r="D111" s="4" t="s">
        <v>167</v>
      </c>
      <c r="E111" s="10">
        <v>16.5</v>
      </c>
      <c r="F111" s="8" t="s">
        <v>37</v>
      </c>
      <c r="G111" s="10">
        <f t="shared" si="3"/>
        <v>145.85</v>
      </c>
      <c r="H111" s="5">
        <f t="shared" si="4"/>
        <v>181.19</v>
      </c>
      <c r="I111" s="5">
        <f t="shared" si="5"/>
        <v>2989.64</v>
      </c>
      <c r="J111" s="16" t="s">
        <v>26</v>
      </c>
      <c r="K111" s="17">
        <v>145.85</v>
      </c>
      <c r="L111" s="71"/>
      <c r="M111" s="81"/>
      <c r="N111" s="9"/>
      <c r="O111" s="81"/>
      <c r="P111" s="7"/>
    </row>
    <row r="112" spans="1:16" x14ac:dyDescent="0.25">
      <c r="A112" s="2" t="s">
        <v>74</v>
      </c>
      <c r="B112" s="30" t="s">
        <v>127</v>
      </c>
      <c r="C112" s="2"/>
      <c r="D112" s="2"/>
      <c r="E112" s="89"/>
      <c r="F112" s="79"/>
      <c r="G112" s="89"/>
      <c r="H112" s="3"/>
      <c r="I112" s="3">
        <f>SUM(I113:I135)</f>
        <v>161844.47000000006</v>
      </c>
      <c r="J112" s="16"/>
      <c r="K112" s="17"/>
      <c r="L112" s="71"/>
      <c r="M112" s="81"/>
      <c r="N112" s="9"/>
      <c r="O112" s="100"/>
    </row>
    <row r="113" spans="1:16" ht="33.75" x14ac:dyDescent="0.25">
      <c r="A113" s="4" t="s">
        <v>261</v>
      </c>
      <c r="B113" s="31" t="s">
        <v>126</v>
      </c>
      <c r="C113" s="4" t="s">
        <v>9</v>
      </c>
      <c r="D113" s="4" t="s">
        <v>157</v>
      </c>
      <c r="E113" s="93">
        <v>4.4117456059225159E-2</v>
      </c>
      <c r="F113" s="72" t="s">
        <v>172</v>
      </c>
      <c r="G113" s="10">
        <f t="shared" si="3"/>
        <v>17973.400000000001</v>
      </c>
      <c r="H113" s="5">
        <f t="shared" si="4"/>
        <v>22328.35</v>
      </c>
      <c r="I113" s="5">
        <f t="shared" si="5"/>
        <v>985.07</v>
      </c>
      <c r="J113" s="21" t="s">
        <v>26</v>
      </c>
      <c r="K113" s="17">
        <v>17973.400000000001</v>
      </c>
      <c r="L113" s="71"/>
      <c r="M113" s="81"/>
      <c r="N113" s="9"/>
      <c r="O113" s="100"/>
      <c r="P113" s="103">
        <f>ROUND(N113/H113,3)</f>
        <v>0</v>
      </c>
    </row>
    <row r="114" spans="1:16" ht="33.75" x14ac:dyDescent="0.25">
      <c r="A114" s="4" t="s">
        <v>262</v>
      </c>
      <c r="B114" s="31" t="s">
        <v>121</v>
      </c>
      <c r="C114" s="4" t="s">
        <v>2</v>
      </c>
      <c r="D114" s="4" t="s">
        <v>158</v>
      </c>
      <c r="E114" s="10">
        <v>3</v>
      </c>
      <c r="F114" s="8" t="s">
        <v>34</v>
      </c>
      <c r="G114" s="10">
        <f t="shared" si="3"/>
        <v>710.74</v>
      </c>
      <c r="H114" s="5">
        <f t="shared" si="4"/>
        <v>882.95</v>
      </c>
      <c r="I114" s="5">
        <f t="shared" si="5"/>
        <v>2648.85</v>
      </c>
      <c r="J114" s="16" t="s">
        <v>26</v>
      </c>
      <c r="K114" s="17">
        <v>710.74</v>
      </c>
      <c r="L114" s="71"/>
      <c r="M114" s="81"/>
      <c r="N114" s="9"/>
      <c r="O114" s="81"/>
      <c r="P114" s="7"/>
    </row>
    <row r="115" spans="1:16" ht="22.5" x14ac:dyDescent="0.25">
      <c r="A115" s="4" t="s">
        <v>263</v>
      </c>
      <c r="B115" s="31" t="s">
        <v>47</v>
      </c>
      <c r="C115" s="4" t="s">
        <v>1</v>
      </c>
      <c r="D115" s="4">
        <v>100344</v>
      </c>
      <c r="E115" s="10">
        <v>284.8</v>
      </c>
      <c r="F115" s="8" t="s">
        <v>35</v>
      </c>
      <c r="G115" s="10">
        <f t="shared" si="3"/>
        <v>10.86</v>
      </c>
      <c r="H115" s="5">
        <f t="shared" si="4"/>
        <v>13.49</v>
      </c>
      <c r="I115" s="5">
        <f t="shared" si="5"/>
        <v>3841.95</v>
      </c>
      <c r="J115" s="16" t="s">
        <v>26</v>
      </c>
      <c r="K115" s="17">
        <v>10.86</v>
      </c>
      <c r="L115" s="71"/>
      <c r="M115" s="81"/>
      <c r="N115" s="9"/>
      <c r="O115" s="81"/>
      <c r="P115" s="7"/>
    </row>
    <row r="116" spans="1:16" ht="22.5" x14ac:dyDescent="0.25">
      <c r="A116" s="4" t="s">
        <v>264</v>
      </c>
      <c r="B116" s="31" t="s">
        <v>36</v>
      </c>
      <c r="C116" s="4" t="s">
        <v>1</v>
      </c>
      <c r="D116" s="4">
        <v>100346</v>
      </c>
      <c r="E116" s="93">
        <v>979.2</v>
      </c>
      <c r="F116" s="72" t="s">
        <v>35</v>
      </c>
      <c r="G116" s="10">
        <f t="shared" si="3"/>
        <v>8.56</v>
      </c>
      <c r="H116" s="5">
        <f t="shared" si="4"/>
        <v>10.63</v>
      </c>
      <c r="I116" s="5">
        <f t="shared" si="5"/>
        <v>10408.9</v>
      </c>
      <c r="J116" s="21" t="s">
        <v>26</v>
      </c>
      <c r="K116" s="17">
        <v>8.56</v>
      </c>
      <c r="L116" s="71"/>
      <c r="M116" s="81"/>
      <c r="N116" s="9"/>
      <c r="O116" s="81"/>
      <c r="P116" s="7"/>
    </row>
    <row r="117" spans="1:16" ht="22.5" x14ac:dyDescent="0.25">
      <c r="A117" s="4" t="s">
        <v>265</v>
      </c>
      <c r="B117" s="31" t="s">
        <v>122</v>
      </c>
      <c r="C117" s="4" t="s">
        <v>2</v>
      </c>
      <c r="D117" s="4" t="s">
        <v>159</v>
      </c>
      <c r="E117" s="10">
        <v>27.82</v>
      </c>
      <c r="F117" s="8" t="s">
        <v>35</v>
      </c>
      <c r="G117" s="10">
        <f t="shared" si="3"/>
        <v>13.29</v>
      </c>
      <c r="H117" s="5">
        <f t="shared" si="4"/>
        <v>16.510000000000002</v>
      </c>
      <c r="I117" s="5">
        <f t="shared" si="5"/>
        <v>459.31</v>
      </c>
      <c r="J117" s="16" t="s">
        <v>26</v>
      </c>
      <c r="K117" s="17">
        <v>13.29</v>
      </c>
      <c r="L117" s="71"/>
      <c r="M117" s="81"/>
      <c r="N117" s="9"/>
      <c r="O117" s="81"/>
      <c r="P117" s="7"/>
    </row>
    <row r="118" spans="1:16" ht="22.5" x14ac:dyDescent="0.25">
      <c r="A118" s="4" t="s">
        <v>266</v>
      </c>
      <c r="B118" s="31" t="s">
        <v>109</v>
      </c>
      <c r="C118" s="4" t="s">
        <v>2</v>
      </c>
      <c r="D118" s="4" t="s">
        <v>160</v>
      </c>
      <c r="E118" s="10">
        <v>7.16</v>
      </c>
      <c r="F118" s="8" t="s">
        <v>29</v>
      </c>
      <c r="G118" s="10">
        <f t="shared" si="3"/>
        <v>706.47</v>
      </c>
      <c r="H118" s="5">
        <f t="shared" si="4"/>
        <v>877.65</v>
      </c>
      <c r="I118" s="5">
        <f t="shared" si="5"/>
        <v>6283.97</v>
      </c>
      <c r="J118" s="16" t="s">
        <v>26</v>
      </c>
      <c r="K118" s="17">
        <v>706.47</v>
      </c>
      <c r="L118" s="71"/>
      <c r="M118" s="81"/>
      <c r="N118" s="9"/>
      <c r="O118" s="81"/>
      <c r="P118" s="7"/>
    </row>
    <row r="119" spans="1:16" ht="33.75" x14ac:dyDescent="0.25">
      <c r="A119" s="4" t="s">
        <v>267</v>
      </c>
      <c r="B119" s="31" t="s">
        <v>110</v>
      </c>
      <c r="C119" s="4" t="s">
        <v>2</v>
      </c>
      <c r="D119" s="4" t="s">
        <v>161</v>
      </c>
      <c r="E119" s="10">
        <v>31.52</v>
      </c>
      <c r="F119" s="8" t="s">
        <v>25</v>
      </c>
      <c r="G119" s="10">
        <f t="shared" si="3"/>
        <v>108.95</v>
      </c>
      <c r="H119" s="5">
        <f t="shared" si="4"/>
        <v>135.35</v>
      </c>
      <c r="I119" s="5">
        <f t="shared" si="5"/>
        <v>4266.2299999999996</v>
      </c>
      <c r="J119" s="16" t="s">
        <v>26</v>
      </c>
      <c r="K119" s="17">
        <v>108.95</v>
      </c>
      <c r="L119" s="71"/>
      <c r="M119" s="81"/>
      <c r="N119" s="9"/>
      <c r="O119" s="81"/>
      <c r="P119" s="7"/>
    </row>
    <row r="120" spans="1:16" ht="33.75" x14ac:dyDescent="0.25">
      <c r="A120" s="4" t="s">
        <v>268</v>
      </c>
      <c r="B120" s="31" t="s">
        <v>123</v>
      </c>
      <c r="C120" s="4" t="s">
        <v>1</v>
      </c>
      <c r="D120" s="4">
        <v>104844</v>
      </c>
      <c r="E120" s="10">
        <v>162</v>
      </c>
      <c r="F120" s="8" t="s">
        <v>37</v>
      </c>
      <c r="G120" s="10">
        <f t="shared" si="3"/>
        <v>92.73</v>
      </c>
      <c r="H120" s="5">
        <f t="shared" si="4"/>
        <v>115.2</v>
      </c>
      <c r="I120" s="5">
        <f t="shared" si="5"/>
        <v>18662.400000000001</v>
      </c>
      <c r="J120" s="16" t="s">
        <v>26</v>
      </c>
      <c r="K120" s="17">
        <v>92.73</v>
      </c>
      <c r="L120" s="71"/>
      <c r="M120" s="81"/>
      <c r="N120" s="9"/>
      <c r="O120" s="81"/>
      <c r="P120" s="7"/>
    </row>
    <row r="121" spans="1:16" ht="33.75" x14ac:dyDescent="0.25">
      <c r="A121" s="4" t="s">
        <v>269</v>
      </c>
      <c r="B121" s="31" t="s">
        <v>664</v>
      </c>
      <c r="C121" s="4" t="s">
        <v>171</v>
      </c>
      <c r="D121" s="4">
        <v>5605945</v>
      </c>
      <c r="E121" s="10">
        <v>12</v>
      </c>
      <c r="F121" s="8" t="s">
        <v>172</v>
      </c>
      <c r="G121" s="10">
        <f t="shared" si="3"/>
        <v>513.46</v>
      </c>
      <c r="H121" s="5">
        <f t="shared" si="4"/>
        <v>637.87</v>
      </c>
      <c r="I121" s="5">
        <f t="shared" si="5"/>
        <v>7654.44</v>
      </c>
      <c r="J121" s="16" t="s">
        <v>26</v>
      </c>
      <c r="K121" s="17">
        <v>513.46</v>
      </c>
      <c r="L121" s="71"/>
      <c r="M121" s="81"/>
      <c r="N121" s="9"/>
      <c r="O121" s="81"/>
      <c r="P121" s="7"/>
    </row>
    <row r="122" spans="1:16" ht="22.5" x14ac:dyDescent="0.25">
      <c r="A122" s="4" t="s">
        <v>270</v>
      </c>
      <c r="B122" s="31" t="s">
        <v>111</v>
      </c>
      <c r="C122" s="4" t="s">
        <v>171</v>
      </c>
      <c r="D122" s="4">
        <v>5605882</v>
      </c>
      <c r="E122" s="93">
        <v>180</v>
      </c>
      <c r="F122" s="72" t="s">
        <v>48</v>
      </c>
      <c r="G122" s="10">
        <f t="shared" si="3"/>
        <v>389.05</v>
      </c>
      <c r="H122" s="5">
        <f t="shared" si="4"/>
        <v>483.32</v>
      </c>
      <c r="I122" s="5">
        <f t="shared" si="5"/>
        <v>86997.6</v>
      </c>
      <c r="J122" s="21" t="s">
        <v>26</v>
      </c>
      <c r="K122" s="17">
        <v>389.05</v>
      </c>
      <c r="L122" s="71"/>
      <c r="M122" s="81"/>
      <c r="N122" s="9"/>
      <c r="O122" s="81"/>
      <c r="P122" s="7"/>
    </row>
    <row r="123" spans="1:16" x14ac:dyDescent="0.25">
      <c r="A123" s="4" t="s">
        <v>271</v>
      </c>
      <c r="B123" s="31" t="s">
        <v>112</v>
      </c>
      <c r="C123" s="4" t="s">
        <v>171</v>
      </c>
      <c r="D123" s="4">
        <v>5605942</v>
      </c>
      <c r="E123" s="10">
        <v>19.246986929214057</v>
      </c>
      <c r="F123" s="8" t="s">
        <v>173</v>
      </c>
      <c r="G123" s="10">
        <f t="shared" si="3"/>
        <v>47.42</v>
      </c>
      <c r="H123" s="5">
        <f t="shared" si="4"/>
        <v>58.91</v>
      </c>
      <c r="I123" s="5">
        <f t="shared" si="5"/>
        <v>1133.8399999999999</v>
      </c>
      <c r="J123" s="16" t="s">
        <v>26</v>
      </c>
      <c r="K123" s="17">
        <v>47.42</v>
      </c>
      <c r="L123" s="71"/>
      <c r="M123" s="81"/>
      <c r="N123" s="9"/>
      <c r="O123" s="100"/>
      <c r="P123" s="103">
        <f>ROUND(N123/H123,3)</f>
        <v>0</v>
      </c>
    </row>
    <row r="124" spans="1:16" ht="22.5" x14ac:dyDescent="0.25">
      <c r="A124" s="4" t="s">
        <v>272</v>
      </c>
      <c r="B124" s="31" t="s">
        <v>124</v>
      </c>
      <c r="C124" s="4" t="s">
        <v>1</v>
      </c>
      <c r="D124" s="4">
        <v>102713</v>
      </c>
      <c r="E124" s="10">
        <v>1</v>
      </c>
      <c r="F124" s="8" t="s">
        <v>25</v>
      </c>
      <c r="G124" s="10">
        <f t="shared" si="3"/>
        <v>10.82</v>
      </c>
      <c r="H124" s="5">
        <f t="shared" si="4"/>
        <v>13.44</v>
      </c>
      <c r="I124" s="5">
        <f t="shared" si="5"/>
        <v>13.44</v>
      </c>
      <c r="J124" s="16" t="s">
        <v>26</v>
      </c>
      <c r="K124" s="17">
        <v>10.82</v>
      </c>
      <c r="L124" s="71"/>
      <c r="M124" s="81"/>
      <c r="N124" s="9"/>
      <c r="O124" s="81"/>
      <c r="P124" s="7"/>
    </row>
    <row r="125" spans="1:16" x14ac:dyDescent="0.25">
      <c r="A125" s="4" t="s">
        <v>273</v>
      </c>
      <c r="B125" s="31" t="s">
        <v>113</v>
      </c>
      <c r="C125" s="4" t="s">
        <v>1</v>
      </c>
      <c r="D125" s="4">
        <v>102716</v>
      </c>
      <c r="E125" s="93">
        <v>5.73</v>
      </c>
      <c r="F125" s="72" t="s">
        <v>29</v>
      </c>
      <c r="G125" s="10">
        <f t="shared" si="3"/>
        <v>144.37</v>
      </c>
      <c r="H125" s="5">
        <f t="shared" si="4"/>
        <v>179.35</v>
      </c>
      <c r="I125" s="5">
        <f t="shared" si="5"/>
        <v>1027.68</v>
      </c>
      <c r="J125" s="21" t="s">
        <v>26</v>
      </c>
      <c r="K125" s="17">
        <v>144.37</v>
      </c>
      <c r="L125" s="71"/>
      <c r="M125" s="81"/>
      <c r="N125" s="9"/>
      <c r="O125" s="81"/>
      <c r="P125" s="7"/>
    </row>
    <row r="126" spans="1:16" x14ac:dyDescent="0.25">
      <c r="A126" s="4" t="s">
        <v>274</v>
      </c>
      <c r="B126" s="31" t="s">
        <v>114</v>
      </c>
      <c r="C126" s="4" t="s">
        <v>171</v>
      </c>
      <c r="D126" s="4">
        <v>2003614</v>
      </c>
      <c r="E126" s="10">
        <v>10.199999999999999</v>
      </c>
      <c r="F126" s="8" t="s">
        <v>48</v>
      </c>
      <c r="G126" s="10">
        <f t="shared" si="3"/>
        <v>125.91</v>
      </c>
      <c r="H126" s="5">
        <f t="shared" si="4"/>
        <v>156.41999999999999</v>
      </c>
      <c r="I126" s="5">
        <f t="shared" si="5"/>
        <v>1595.48</v>
      </c>
      <c r="J126" s="16" t="s">
        <v>26</v>
      </c>
      <c r="K126" s="17">
        <v>125.91</v>
      </c>
      <c r="L126" s="71"/>
      <c r="M126" s="81"/>
      <c r="N126" s="9"/>
      <c r="O126" s="81"/>
      <c r="P126" s="7"/>
    </row>
    <row r="127" spans="1:16" ht="22.5" x14ac:dyDescent="0.25">
      <c r="A127" s="4" t="s">
        <v>275</v>
      </c>
      <c r="B127" s="31" t="s">
        <v>665</v>
      </c>
      <c r="C127" s="4" t="s">
        <v>171</v>
      </c>
      <c r="D127" s="4">
        <v>2003821</v>
      </c>
      <c r="E127" s="10">
        <v>7</v>
      </c>
      <c r="F127" s="8" t="s">
        <v>172</v>
      </c>
      <c r="G127" s="10">
        <f t="shared" si="3"/>
        <v>16.21</v>
      </c>
      <c r="H127" s="5">
        <f t="shared" si="4"/>
        <v>20.14</v>
      </c>
      <c r="I127" s="5">
        <f t="shared" si="5"/>
        <v>140.97999999999999</v>
      </c>
      <c r="J127" s="16" t="s">
        <v>26</v>
      </c>
      <c r="K127" s="17">
        <v>16.21</v>
      </c>
      <c r="L127" s="71"/>
      <c r="M127" s="81"/>
      <c r="N127" s="9"/>
      <c r="O127" s="81"/>
      <c r="P127" s="7"/>
    </row>
    <row r="128" spans="1:16" x14ac:dyDescent="0.25">
      <c r="A128" s="4" t="s">
        <v>276</v>
      </c>
      <c r="B128" s="31" t="s">
        <v>115</v>
      </c>
      <c r="C128" s="4" t="s">
        <v>171</v>
      </c>
      <c r="D128" s="4">
        <v>2003935</v>
      </c>
      <c r="E128" s="93">
        <v>2.8</v>
      </c>
      <c r="F128" s="72" t="s">
        <v>48</v>
      </c>
      <c r="G128" s="10">
        <f t="shared" si="3"/>
        <v>9.67</v>
      </c>
      <c r="H128" s="5">
        <f t="shared" si="4"/>
        <v>12.01</v>
      </c>
      <c r="I128" s="5">
        <f t="shared" si="5"/>
        <v>33.630000000000003</v>
      </c>
      <c r="J128" s="21" t="s">
        <v>26</v>
      </c>
      <c r="K128" s="17">
        <v>9.67</v>
      </c>
      <c r="L128" s="71"/>
      <c r="M128" s="81"/>
      <c r="N128" s="9"/>
      <c r="O128" s="81"/>
      <c r="P128" s="7"/>
    </row>
    <row r="129" spans="1:16" x14ac:dyDescent="0.25">
      <c r="A129" s="4" t="s">
        <v>277</v>
      </c>
      <c r="B129" s="31" t="s">
        <v>116</v>
      </c>
      <c r="C129" s="4" t="s">
        <v>9</v>
      </c>
      <c r="D129" s="4" t="s">
        <v>162</v>
      </c>
      <c r="E129" s="10">
        <v>1</v>
      </c>
      <c r="F129" s="8" t="s">
        <v>174</v>
      </c>
      <c r="G129" s="10">
        <f t="shared" si="3"/>
        <v>100.21</v>
      </c>
      <c r="H129" s="5">
        <f t="shared" si="4"/>
        <v>124.49</v>
      </c>
      <c r="I129" s="5">
        <f t="shared" si="5"/>
        <v>124.49</v>
      </c>
      <c r="J129" s="16" t="s">
        <v>26</v>
      </c>
      <c r="K129" s="17">
        <v>100.21</v>
      </c>
      <c r="L129" s="71"/>
      <c r="M129" s="81"/>
      <c r="N129" s="9"/>
      <c r="O129" s="81"/>
      <c r="P129" s="7"/>
    </row>
    <row r="130" spans="1:16" ht="22.5" x14ac:dyDescent="0.25">
      <c r="A130" s="4" t="s">
        <v>278</v>
      </c>
      <c r="B130" s="31" t="s">
        <v>666</v>
      </c>
      <c r="C130" s="4" t="s">
        <v>1</v>
      </c>
      <c r="D130" s="4">
        <v>98575</v>
      </c>
      <c r="E130" s="10">
        <v>5.37</v>
      </c>
      <c r="F130" s="8" t="s">
        <v>37</v>
      </c>
      <c r="G130" s="10">
        <f t="shared" si="3"/>
        <v>66.569999999999993</v>
      </c>
      <c r="H130" s="5">
        <f t="shared" si="4"/>
        <v>82.7</v>
      </c>
      <c r="I130" s="5">
        <f t="shared" si="5"/>
        <v>444.1</v>
      </c>
      <c r="J130" s="16" t="s">
        <v>26</v>
      </c>
      <c r="K130" s="17">
        <v>66.569999999999993</v>
      </c>
      <c r="L130" s="71"/>
      <c r="M130" s="81"/>
      <c r="N130" s="9"/>
      <c r="O130" s="81"/>
      <c r="P130" s="7"/>
    </row>
    <row r="131" spans="1:16" x14ac:dyDescent="0.25">
      <c r="A131" s="4" t="s">
        <v>279</v>
      </c>
      <c r="B131" s="31" t="s">
        <v>38</v>
      </c>
      <c r="C131" s="4" t="s">
        <v>2</v>
      </c>
      <c r="D131" s="4" t="s">
        <v>163</v>
      </c>
      <c r="E131" s="10">
        <v>22</v>
      </c>
      <c r="F131" s="8" t="s">
        <v>34</v>
      </c>
      <c r="G131" s="10">
        <f t="shared" si="3"/>
        <v>13.99</v>
      </c>
      <c r="H131" s="5">
        <f t="shared" si="4"/>
        <v>17.38</v>
      </c>
      <c r="I131" s="5">
        <f t="shared" si="5"/>
        <v>382.36</v>
      </c>
      <c r="J131" s="16" t="s">
        <v>26</v>
      </c>
      <c r="K131" s="17">
        <v>13.99</v>
      </c>
      <c r="L131" s="71"/>
      <c r="M131" s="81"/>
      <c r="N131" s="9"/>
      <c r="O131" s="81"/>
      <c r="P131" s="7"/>
    </row>
    <row r="132" spans="1:16" ht="45" x14ac:dyDescent="0.25">
      <c r="A132" s="4" t="s">
        <v>280</v>
      </c>
      <c r="B132" s="31" t="s">
        <v>117</v>
      </c>
      <c r="C132" s="4" t="s">
        <v>8</v>
      </c>
      <c r="D132" s="4" t="s">
        <v>164</v>
      </c>
      <c r="E132" s="10">
        <v>0.48</v>
      </c>
      <c r="F132" s="8" t="s">
        <v>25</v>
      </c>
      <c r="G132" s="10">
        <f t="shared" si="3"/>
        <v>155.76</v>
      </c>
      <c r="H132" s="5">
        <f t="shared" si="4"/>
        <v>193.5</v>
      </c>
      <c r="I132" s="5">
        <f t="shared" si="5"/>
        <v>92.88</v>
      </c>
      <c r="J132" s="16" t="s">
        <v>26</v>
      </c>
      <c r="K132" s="17">
        <v>155.76</v>
      </c>
      <c r="L132" s="71"/>
      <c r="M132" s="81"/>
      <c r="N132" s="9"/>
      <c r="O132" s="81"/>
      <c r="P132" s="7"/>
    </row>
    <row r="133" spans="1:16" ht="22.5" x14ac:dyDescent="0.25">
      <c r="A133" s="4" t="s">
        <v>281</v>
      </c>
      <c r="B133" s="31" t="s">
        <v>667</v>
      </c>
      <c r="C133" s="4" t="s">
        <v>9</v>
      </c>
      <c r="D133" s="4" t="s">
        <v>165</v>
      </c>
      <c r="E133" s="93">
        <v>15.384615384615385</v>
      </c>
      <c r="F133" s="72" t="s">
        <v>175</v>
      </c>
      <c r="G133" s="10">
        <f t="shared" si="3"/>
        <v>22.92</v>
      </c>
      <c r="H133" s="5">
        <f t="shared" si="4"/>
        <v>28.47</v>
      </c>
      <c r="I133" s="5">
        <f t="shared" si="5"/>
        <v>438</v>
      </c>
      <c r="J133" s="21" t="s">
        <v>26</v>
      </c>
      <c r="K133" s="17">
        <v>22.92</v>
      </c>
      <c r="L133" s="71"/>
      <c r="M133" s="81"/>
      <c r="N133" s="9"/>
      <c r="O133" s="100"/>
      <c r="P133" s="103">
        <f>ROUND(N133/H133,3)</f>
        <v>0</v>
      </c>
    </row>
    <row r="134" spans="1:16" ht="33.75" x14ac:dyDescent="0.25">
      <c r="A134" s="4" t="s">
        <v>282</v>
      </c>
      <c r="B134" s="31" t="s">
        <v>118</v>
      </c>
      <c r="C134" s="4" t="s">
        <v>2</v>
      </c>
      <c r="D134" s="4" t="s">
        <v>166</v>
      </c>
      <c r="E134" s="10">
        <v>28.65</v>
      </c>
      <c r="F134" s="8" t="s">
        <v>25</v>
      </c>
      <c r="G134" s="10">
        <f t="shared" si="3"/>
        <v>307.58</v>
      </c>
      <c r="H134" s="5">
        <f t="shared" si="4"/>
        <v>382.11</v>
      </c>
      <c r="I134" s="5">
        <f t="shared" si="5"/>
        <v>10947.45</v>
      </c>
      <c r="J134" s="16" t="s">
        <v>26</v>
      </c>
      <c r="K134" s="17">
        <v>307.58</v>
      </c>
      <c r="L134" s="71"/>
      <c r="M134" s="81"/>
      <c r="N134" s="9"/>
      <c r="O134" s="81"/>
      <c r="P134" s="7"/>
    </row>
    <row r="135" spans="1:16" ht="45" x14ac:dyDescent="0.25">
      <c r="A135" s="4" t="s">
        <v>283</v>
      </c>
      <c r="B135" s="31" t="s">
        <v>119</v>
      </c>
      <c r="C135" s="4" t="s">
        <v>2</v>
      </c>
      <c r="D135" s="4" t="s">
        <v>167</v>
      </c>
      <c r="E135" s="10">
        <v>18</v>
      </c>
      <c r="F135" s="8" t="s">
        <v>37</v>
      </c>
      <c r="G135" s="10">
        <f t="shared" si="3"/>
        <v>145.85</v>
      </c>
      <c r="H135" s="5">
        <f t="shared" si="4"/>
        <v>181.19</v>
      </c>
      <c r="I135" s="5">
        <f t="shared" si="5"/>
        <v>3261.42</v>
      </c>
      <c r="J135" s="16" t="s">
        <v>26</v>
      </c>
      <c r="K135" s="17">
        <v>145.85</v>
      </c>
      <c r="L135" s="71"/>
      <c r="M135" s="81"/>
      <c r="N135" s="9"/>
      <c r="O135" s="81"/>
      <c r="P135" s="7"/>
    </row>
    <row r="136" spans="1:16" x14ac:dyDescent="0.25">
      <c r="A136" s="2" t="s">
        <v>284</v>
      </c>
      <c r="B136" s="30" t="s">
        <v>128</v>
      </c>
      <c r="C136" s="2"/>
      <c r="D136" s="2"/>
      <c r="E136" s="94"/>
      <c r="F136" s="66"/>
      <c r="G136" s="99"/>
      <c r="H136" s="3"/>
      <c r="I136" s="3">
        <f>SUM(I137:I159)</f>
        <v>129898.21000000002</v>
      </c>
      <c r="J136" s="21"/>
      <c r="K136" s="17"/>
      <c r="L136" s="71"/>
      <c r="M136" s="81"/>
      <c r="N136" s="9"/>
      <c r="O136" s="100"/>
    </row>
    <row r="137" spans="1:16" ht="33.75" x14ac:dyDescent="0.25">
      <c r="A137" s="4" t="s">
        <v>285</v>
      </c>
      <c r="B137" s="31" t="s">
        <v>126</v>
      </c>
      <c r="C137" s="4" t="s">
        <v>9</v>
      </c>
      <c r="D137" s="4" t="s">
        <v>157</v>
      </c>
      <c r="E137" s="10">
        <v>4.4117456059225159E-2</v>
      </c>
      <c r="F137" s="8" t="s">
        <v>172</v>
      </c>
      <c r="G137" s="10">
        <f t="shared" si="3"/>
        <v>17973.400000000001</v>
      </c>
      <c r="H137" s="5">
        <f t="shared" si="4"/>
        <v>22328.35</v>
      </c>
      <c r="I137" s="5">
        <f t="shared" si="5"/>
        <v>985.07</v>
      </c>
      <c r="J137" s="16" t="s">
        <v>26</v>
      </c>
      <c r="K137" s="17">
        <v>17973.400000000001</v>
      </c>
      <c r="L137" s="71"/>
      <c r="M137" s="81"/>
      <c r="N137" s="9"/>
      <c r="O137" s="100"/>
      <c r="P137" s="103">
        <f>ROUND(N137/H137,3)</f>
        <v>0</v>
      </c>
    </row>
    <row r="138" spans="1:16" ht="33.75" x14ac:dyDescent="0.25">
      <c r="A138" s="4" t="s">
        <v>286</v>
      </c>
      <c r="B138" s="31" t="s">
        <v>121</v>
      </c>
      <c r="C138" s="4" t="s">
        <v>2</v>
      </c>
      <c r="D138" s="4" t="s">
        <v>158</v>
      </c>
      <c r="E138" s="10">
        <v>3</v>
      </c>
      <c r="F138" s="8" t="s">
        <v>34</v>
      </c>
      <c r="G138" s="10">
        <f t="shared" si="3"/>
        <v>710.74</v>
      </c>
      <c r="H138" s="5">
        <f t="shared" si="4"/>
        <v>882.95</v>
      </c>
      <c r="I138" s="5">
        <f t="shared" si="5"/>
        <v>2648.85</v>
      </c>
      <c r="J138" s="16" t="s">
        <v>26</v>
      </c>
      <c r="K138" s="17">
        <v>710.74</v>
      </c>
      <c r="L138" s="71"/>
      <c r="M138" s="81"/>
      <c r="N138" s="9"/>
      <c r="O138" s="81"/>
      <c r="P138" s="7"/>
    </row>
    <row r="139" spans="1:16" ht="22.5" x14ac:dyDescent="0.25">
      <c r="A139" s="4" t="s">
        <v>287</v>
      </c>
      <c r="B139" s="31" t="s">
        <v>47</v>
      </c>
      <c r="C139" s="4" t="s">
        <v>1</v>
      </c>
      <c r="D139" s="4">
        <v>100344</v>
      </c>
      <c r="E139" s="93">
        <v>252.3</v>
      </c>
      <c r="F139" s="72" t="s">
        <v>35</v>
      </c>
      <c r="G139" s="10">
        <f t="shared" si="3"/>
        <v>10.86</v>
      </c>
      <c r="H139" s="5">
        <f t="shared" si="4"/>
        <v>13.49</v>
      </c>
      <c r="I139" s="5">
        <f t="shared" si="5"/>
        <v>3403.53</v>
      </c>
      <c r="J139" s="21" t="s">
        <v>26</v>
      </c>
      <c r="K139" s="17">
        <v>10.86</v>
      </c>
      <c r="L139" s="71"/>
      <c r="M139" s="81"/>
      <c r="N139" s="9"/>
      <c r="O139" s="81"/>
      <c r="P139" s="7"/>
    </row>
    <row r="140" spans="1:16" ht="22.5" x14ac:dyDescent="0.25">
      <c r="A140" s="4" t="s">
        <v>288</v>
      </c>
      <c r="B140" s="31" t="s">
        <v>36</v>
      </c>
      <c r="C140" s="4" t="s">
        <v>1</v>
      </c>
      <c r="D140" s="4">
        <v>100346</v>
      </c>
      <c r="E140" s="93">
        <v>958.3</v>
      </c>
      <c r="F140" s="72" t="s">
        <v>35</v>
      </c>
      <c r="G140" s="10">
        <f t="shared" si="3"/>
        <v>8.56</v>
      </c>
      <c r="H140" s="5">
        <f t="shared" si="4"/>
        <v>10.63</v>
      </c>
      <c r="I140" s="5">
        <f t="shared" si="5"/>
        <v>10186.73</v>
      </c>
      <c r="J140" s="21" t="s">
        <v>26</v>
      </c>
      <c r="K140" s="17">
        <v>8.56</v>
      </c>
      <c r="L140" s="71"/>
      <c r="M140" s="81"/>
      <c r="N140" s="9"/>
      <c r="O140" s="81"/>
      <c r="P140" s="7"/>
    </row>
    <row r="141" spans="1:16" ht="22.5" x14ac:dyDescent="0.25">
      <c r="A141" s="4" t="s">
        <v>289</v>
      </c>
      <c r="B141" s="31" t="s">
        <v>122</v>
      </c>
      <c r="C141" s="4" t="s">
        <v>2</v>
      </c>
      <c r="D141" s="4" t="s">
        <v>159</v>
      </c>
      <c r="E141" s="10">
        <v>25.05</v>
      </c>
      <c r="F141" s="8" t="s">
        <v>35</v>
      </c>
      <c r="G141" s="10">
        <f t="shared" ref="G141:G204" si="6">ROUND(K141*(100%-I$7),2)</f>
        <v>13.29</v>
      </c>
      <c r="H141" s="5">
        <f t="shared" ref="H141:H204" si="7">ROUND(G141*(1+I$5),2)</f>
        <v>16.510000000000002</v>
      </c>
      <c r="I141" s="5">
        <f t="shared" ref="I141:I204" si="8">ROUND(E141*H141,2)</f>
        <v>413.58</v>
      </c>
      <c r="J141" s="16" t="s">
        <v>26</v>
      </c>
      <c r="K141" s="17">
        <v>13.29</v>
      </c>
      <c r="L141" s="71"/>
      <c r="M141" s="81"/>
      <c r="N141" s="9"/>
      <c r="O141" s="81"/>
      <c r="P141" s="7"/>
    </row>
    <row r="142" spans="1:16" ht="22.5" x14ac:dyDescent="0.25">
      <c r="A142" s="4" t="s">
        <v>290</v>
      </c>
      <c r="B142" s="31" t="s">
        <v>109</v>
      </c>
      <c r="C142" s="4" t="s">
        <v>2</v>
      </c>
      <c r="D142" s="4" t="s">
        <v>160</v>
      </c>
      <c r="E142" s="10">
        <v>6.23</v>
      </c>
      <c r="F142" s="8" t="s">
        <v>29</v>
      </c>
      <c r="G142" s="10">
        <f t="shared" si="6"/>
        <v>706.47</v>
      </c>
      <c r="H142" s="5">
        <f t="shared" si="7"/>
        <v>877.65</v>
      </c>
      <c r="I142" s="5">
        <f t="shared" si="8"/>
        <v>5467.76</v>
      </c>
      <c r="J142" s="16" t="s">
        <v>26</v>
      </c>
      <c r="K142" s="17">
        <v>706.47</v>
      </c>
      <c r="L142" s="71"/>
      <c r="M142" s="81"/>
      <c r="N142" s="9"/>
      <c r="O142" s="81"/>
      <c r="P142" s="7"/>
    </row>
    <row r="143" spans="1:16" ht="33.75" x14ac:dyDescent="0.25">
      <c r="A143" s="4" t="s">
        <v>291</v>
      </c>
      <c r="B143" s="31" t="s">
        <v>110</v>
      </c>
      <c r="C143" s="4" t="s">
        <v>2</v>
      </c>
      <c r="D143" s="4" t="s">
        <v>161</v>
      </c>
      <c r="E143" s="93">
        <v>27.414998152936832</v>
      </c>
      <c r="F143" s="72" t="s">
        <v>25</v>
      </c>
      <c r="G143" s="10">
        <f t="shared" si="6"/>
        <v>108.95</v>
      </c>
      <c r="H143" s="5">
        <f t="shared" si="7"/>
        <v>135.35</v>
      </c>
      <c r="I143" s="5">
        <f t="shared" si="8"/>
        <v>3710.62</v>
      </c>
      <c r="J143" s="21" t="s">
        <v>26</v>
      </c>
      <c r="K143" s="17">
        <v>108.95</v>
      </c>
      <c r="L143" s="71"/>
      <c r="M143" s="81"/>
      <c r="N143" s="9"/>
      <c r="O143" s="100"/>
      <c r="P143" s="103">
        <f>ROUND(N143/H143,3)</f>
        <v>0</v>
      </c>
    </row>
    <row r="144" spans="1:16" ht="33.75" x14ac:dyDescent="0.25">
      <c r="A144" s="4" t="s">
        <v>292</v>
      </c>
      <c r="B144" s="31" t="s">
        <v>123</v>
      </c>
      <c r="C144" s="4" t="s">
        <v>1</v>
      </c>
      <c r="D144" s="4">
        <v>104844</v>
      </c>
      <c r="E144" s="10">
        <v>121.5</v>
      </c>
      <c r="F144" s="8" t="s">
        <v>37</v>
      </c>
      <c r="G144" s="10">
        <f t="shared" si="6"/>
        <v>92.73</v>
      </c>
      <c r="H144" s="5">
        <f t="shared" si="7"/>
        <v>115.2</v>
      </c>
      <c r="I144" s="5">
        <f t="shared" si="8"/>
        <v>13996.8</v>
      </c>
      <c r="J144" s="16" t="s">
        <v>26</v>
      </c>
      <c r="K144" s="17">
        <v>92.73</v>
      </c>
      <c r="L144" s="71"/>
      <c r="M144" s="81"/>
      <c r="N144" s="9"/>
      <c r="O144" s="81"/>
      <c r="P144" s="7"/>
    </row>
    <row r="145" spans="1:16" ht="33.75" x14ac:dyDescent="0.25">
      <c r="A145" s="4" t="s">
        <v>293</v>
      </c>
      <c r="B145" s="31" t="s">
        <v>664</v>
      </c>
      <c r="C145" s="4" t="s">
        <v>171</v>
      </c>
      <c r="D145" s="4">
        <v>5605945</v>
      </c>
      <c r="E145" s="10">
        <v>9</v>
      </c>
      <c r="F145" s="8" t="s">
        <v>172</v>
      </c>
      <c r="G145" s="10">
        <f t="shared" si="6"/>
        <v>513.46</v>
      </c>
      <c r="H145" s="5">
        <f t="shared" si="7"/>
        <v>637.87</v>
      </c>
      <c r="I145" s="5">
        <f t="shared" si="8"/>
        <v>5740.83</v>
      </c>
      <c r="J145" s="16" t="s">
        <v>26</v>
      </c>
      <c r="K145" s="17">
        <v>513.46</v>
      </c>
      <c r="L145" s="71"/>
      <c r="M145" s="81"/>
      <c r="N145" s="9"/>
      <c r="O145" s="81"/>
      <c r="P145" s="7"/>
    </row>
    <row r="146" spans="1:16" ht="22.5" x14ac:dyDescent="0.25">
      <c r="A146" s="4" t="s">
        <v>294</v>
      </c>
      <c r="B146" s="31" t="s">
        <v>111</v>
      </c>
      <c r="C146" s="4" t="s">
        <v>171</v>
      </c>
      <c r="D146" s="4">
        <v>5605882</v>
      </c>
      <c r="E146" s="10">
        <v>135</v>
      </c>
      <c r="F146" s="8" t="s">
        <v>48</v>
      </c>
      <c r="G146" s="10">
        <f t="shared" si="6"/>
        <v>389.05</v>
      </c>
      <c r="H146" s="5">
        <f t="shared" si="7"/>
        <v>483.32</v>
      </c>
      <c r="I146" s="5">
        <f t="shared" si="8"/>
        <v>65248.2</v>
      </c>
      <c r="J146" s="16" t="s">
        <v>26</v>
      </c>
      <c r="K146" s="17">
        <v>389.05</v>
      </c>
      <c r="L146" s="71"/>
      <c r="M146" s="81"/>
      <c r="N146" s="9"/>
      <c r="O146" s="81"/>
      <c r="P146" s="7"/>
    </row>
    <row r="147" spans="1:16" x14ac:dyDescent="0.25">
      <c r="A147" s="4" t="s">
        <v>295</v>
      </c>
      <c r="B147" s="31" t="s">
        <v>112</v>
      </c>
      <c r="C147" s="4" t="s">
        <v>171</v>
      </c>
      <c r="D147" s="4">
        <v>5605942</v>
      </c>
      <c r="E147" s="10">
        <v>14.435240196910541</v>
      </c>
      <c r="F147" s="8" t="s">
        <v>173</v>
      </c>
      <c r="G147" s="10">
        <f t="shared" si="6"/>
        <v>47.42</v>
      </c>
      <c r="H147" s="5">
        <f t="shared" si="7"/>
        <v>58.91</v>
      </c>
      <c r="I147" s="5">
        <f t="shared" si="8"/>
        <v>850.38</v>
      </c>
      <c r="J147" s="16" t="s">
        <v>26</v>
      </c>
      <c r="K147" s="17">
        <v>47.42</v>
      </c>
      <c r="L147" s="71"/>
      <c r="M147" s="81"/>
      <c r="N147" s="9"/>
      <c r="O147" s="100"/>
      <c r="P147" s="103">
        <f>ROUND(N147/H147,3)</f>
        <v>0</v>
      </c>
    </row>
    <row r="148" spans="1:16" ht="22.5" x14ac:dyDescent="0.25">
      <c r="A148" s="4" t="s">
        <v>296</v>
      </c>
      <c r="B148" s="31" t="s">
        <v>124</v>
      </c>
      <c r="C148" s="4" t="s">
        <v>1</v>
      </c>
      <c r="D148" s="4">
        <v>102713</v>
      </c>
      <c r="E148" s="10">
        <v>100.7</v>
      </c>
      <c r="F148" s="8" t="s">
        <v>25</v>
      </c>
      <c r="G148" s="10">
        <f t="shared" si="6"/>
        <v>10.82</v>
      </c>
      <c r="H148" s="5">
        <f t="shared" si="7"/>
        <v>13.44</v>
      </c>
      <c r="I148" s="5">
        <f t="shared" si="8"/>
        <v>1353.41</v>
      </c>
      <c r="J148" s="16" t="s">
        <v>26</v>
      </c>
      <c r="K148" s="17">
        <v>10.82</v>
      </c>
      <c r="L148" s="71"/>
      <c r="M148" s="81"/>
      <c r="N148" s="9"/>
      <c r="O148" s="81"/>
      <c r="P148" s="7"/>
    </row>
    <row r="149" spans="1:16" x14ac:dyDescent="0.25">
      <c r="A149" s="4" t="s">
        <v>297</v>
      </c>
      <c r="B149" s="31" t="s">
        <v>113</v>
      </c>
      <c r="C149" s="4" t="s">
        <v>1</v>
      </c>
      <c r="D149" s="4">
        <v>102716</v>
      </c>
      <c r="E149" s="10">
        <v>4.9850013939224977</v>
      </c>
      <c r="F149" s="8" t="s">
        <v>29</v>
      </c>
      <c r="G149" s="10">
        <f t="shared" si="6"/>
        <v>144.37</v>
      </c>
      <c r="H149" s="5">
        <f t="shared" si="7"/>
        <v>179.35</v>
      </c>
      <c r="I149" s="5">
        <f t="shared" si="8"/>
        <v>894.06</v>
      </c>
      <c r="J149" s="16" t="s">
        <v>26</v>
      </c>
      <c r="K149" s="17">
        <v>144.37</v>
      </c>
      <c r="L149" s="71"/>
      <c r="M149" s="81"/>
      <c r="N149" s="9"/>
      <c r="O149" s="100"/>
      <c r="P149" s="103">
        <f>ROUND(N149/H149,3)</f>
        <v>0</v>
      </c>
    </row>
    <row r="150" spans="1:16" x14ac:dyDescent="0.25">
      <c r="A150" s="4" t="s">
        <v>298</v>
      </c>
      <c r="B150" s="31" t="s">
        <v>114</v>
      </c>
      <c r="C150" s="4" t="s">
        <v>171</v>
      </c>
      <c r="D150" s="4">
        <v>2003614</v>
      </c>
      <c r="E150" s="10">
        <v>10.199999999999999</v>
      </c>
      <c r="F150" s="8" t="s">
        <v>48</v>
      </c>
      <c r="G150" s="10">
        <f t="shared" si="6"/>
        <v>125.91</v>
      </c>
      <c r="H150" s="5">
        <f t="shared" si="7"/>
        <v>156.41999999999999</v>
      </c>
      <c r="I150" s="5">
        <f t="shared" si="8"/>
        <v>1595.48</v>
      </c>
      <c r="J150" s="16" t="s">
        <v>26</v>
      </c>
      <c r="K150" s="17">
        <v>125.91</v>
      </c>
      <c r="L150" s="71"/>
      <c r="M150" s="81"/>
      <c r="N150" s="9"/>
      <c r="O150" s="81"/>
      <c r="P150" s="7"/>
    </row>
    <row r="151" spans="1:16" ht="22.5" x14ac:dyDescent="0.25">
      <c r="A151" s="4" t="s">
        <v>299</v>
      </c>
      <c r="B151" s="31" t="s">
        <v>665</v>
      </c>
      <c r="C151" s="4" t="s">
        <v>171</v>
      </c>
      <c r="D151" s="4">
        <v>2003821</v>
      </c>
      <c r="E151" s="10">
        <v>5</v>
      </c>
      <c r="F151" s="8" t="s">
        <v>172</v>
      </c>
      <c r="G151" s="10">
        <f t="shared" si="6"/>
        <v>16.21</v>
      </c>
      <c r="H151" s="5">
        <f t="shared" si="7"/>
        <v>20.14</v>
      </c>
      <c r="I151" s="5">
        <f t="shared" si="8"/>
        <v>100.7</v>
      </c>
      <c r="J151" s="16" t="s">
        <v>26</v>
      </c>
      <c r="K151" s="17">
        <v>16.21</v>
      </c>
      <c r="L151" s="71"/>
      <c r="M151" s="81"/>
      <c r="N151" s="9"/>
      <c r="O151" s="81"/>
      <c r="P151" s="7"/>
    </row>
    <row r="152" spans="1:16" x14ac:dyDescent="0.25">
      <c r="A152" s="4" t="s">
        <v>300</v>
      </c>
      <c r="B152" s="31" t="s">
        <v>115</v>
      </c>
      <c r="C152" s="4" t="s">
        <v>171</v>
      </c>
      <c r="D152" s="4">
        <v>2003935</v>
      </c>
      <c r="E152" s="10">
        <v>2</v>
      </c>
      <c r="F152" s="8" t="s">
        <v>48</v>
      </c>
      <c r="G152" s="10">
        <f t="shared" si="6"/>
        <v>9.67</v>
      </c>
      <c r="H152" s="5">
        <f t="shared" si="7"/>
        <v>12.01</v>
      </c>
      <c r="I152" s="5">
        <f t="shared" si="8"/>
        <v>24.02</v>
      </c>
      <c r="J152" s="16" t="s">
        <v>26</v>
      </c>
      <c r="K152" s="17">
        <v>9.67</v>
      </c>
      <c r="L152" s="71"/>
      <c r="M152" s="81"/>
      <c r="N152" s="9"/>
      <c r="O152" s="81"/>
      <c r="P152" s="7"/>
    </row>
    <row r="153" spans="1:16" x14ac:dyDescent="0.25">
      <c r="A153" s="4" t="s">
        <v>301</v>
      </c>
      <c r="B153" s="31" t="s">
        <v>116</v>
      </c>
      <c r="C153" s="4" t="s">
        <v>9</v>
      </c>
      <c r="D153" s="4" t="s">
        <v>162</v>
      </c>
      <c r="E153" s="10">
        <v>1</v>
      </c>
      <c r="F153" s="8" t="s">
        <v>174</v>
      </c>
      <c r="G153" s="10">
        <f t="shared" si="6"/>
        <v>100.21</v>
      </c>
      <c r="H153" s="5">
        <f t="shared" si="7"/>
        <v>124.49</v>
      </c>
      <c r="I153" s="5">
        <f t="shared" si="8"/>
        <v>124.49</v>
      </c>
      <c r="J153" s="16" t="s">
        <v>26</v>
      </c>
      <c r="K153" s="17">
        <v>100.21</v>
      </c>
      <c r="L153" s="71"/>
      <c r="M153" s="81"/>
      <c r="N153" s="9"/>
      <c r="O153" s="81"/>
      <c r="P153" s="7"/>
    </row>
    <row r="154" spans="1:16" ht="22.5" x14ac:dyDescent="0.25">
      <c r="A154" s="4" t="s">
        <v>302</v>
      </c>
      <c r="B154" s="31" t="s">
        <v>666</v>
      </c>
      <c r="C154" s="4" t="s">
        <v>1</v>
      </c>
      <c r="D154" s="4">
        <v>98575</v>
      </c>
      <c r="E154" s="10">
        <v>4.5999999999999996</v>
      </c>
      <c r="F154" s="8" t="s">
        <v>37</v>
      </c>
      <c r="G154" s="10">
        <f t="shared" si="6"/>
        <v>66.569999999999993</v>
      </c>
      <c r="H154" s="5">
        <f t="shared" si="7"/>
        <v>82.7</v>
      </c>
      <c r="I154" s="5">
        <f t="shared" si="8"/>
        <v>380.42</v>
      </c>
      <c r="J154" s="16" t="s">
        <v>26</v>
      </c>
      <c r="K154" s="17">
        <v>66.569999999999993</v>
      </c>
      <c r="L154" s="71"/>
      <c r="M154" s="81"/>
      <c r="N154" s="9"/>
      <c r="O154" s="81"/>
      <c r="P154" s="7"/>
    </row>
    <row r="155" spans="1:16" x14ac:dyDescent="0.25">
      <c r="A155" s="4" t="s">
        <v>303</v>
      </c>
      <c r="B155" s="31" t="s">
        <v>38</v>
      </c>
      <c r="C155" s="4" t="s">
        <v>2</v>
      </c>
      <c r="D155" s="4" t="s">
        <v>163</v>
      </c>
      <c r="E155" s="10">
        <v>17</v>
      </c>
      <c r="F155" s="8" t="s">
        <v>34</v>
      </c>
      <c r="G155" s="10">
        <f t="shared" si="6"/>
        <v>13.99</v>
      </c>
      <c r="H155" s="5">
        <f t="shared" si="7"/>
        <v>17.38</v>
      </c>
      <c r="I155" s="5">
        <f t="shared" si="8"/>
        <v>295.45999999999998</v>
      </c>
      <c r="J155" s="16" t="s">
        <v>26</v>
      </c>
      <c r="K155" s="17">
        <v>13.99</v>
      </c>
      <c r="L155" s="71"/>
      <c r="M155" s="81"/>
      <c r="N155" s="9"/>
      <c r="O155" s="81"/>
      <c r="P155" s="7"/>
    </row>
    <row r="156" spans="1:16" ht="45" x14ac:dyDescent="0.25">
      <c r="A156" s="4" t="s">
        <v>304</v>
      </c>
      <c r="B156" s="31" t="s">
        <v>117</v>
      </c>
      <c r="C156" s="4" t="s">
        <v>8</v>
      </c>
      <c r="D156" s="4" t="s">
        <v>164</v>
      </c>
      <c r="E156" s="10">
        <v>0.36</v>
      </c>
      <c r="F156" s="8" t="s">
        <v>25</v>
      </c>
      <c r="G156" s="10">
        <f t="shared" si="6"/>
        <v>155.76</v>
      </c>
      <c r="H156" s="5">
        <f t="shared" si="7"/>
        <v>193.5</v>
      </c>
      <c r="I156" s="5">
        <f t="shared" si="8"/>
        <v>69.66</v>
      </c>
      <c r="J156" s="16" t="s">
        <v>26</v>
      </c>
      <c r="K156" s="17">
        <v>155.76</v>
      </c>
      <c r="L156" s="71"/>
      <c r="M156" s="81"/>
      <c r="N156" s="9"/>
      <c r="O156" s="81"/>
      <c r="P156" s="7"/>
    </row>
    <row r="157" spans="1:16" ht="22.5" x14ac:dyDescent="0.25">
      <c r="A157" s="4" t="s">
        <v>305</v>
      </c>
      <c r="B157" s="31" t="s">
        <v>667</v>
      </c>
      <c r="C157" s="4" t="s">
        <v>9</v>
      </c>
      <c r="D157" s="4" t="s">
        <v>165</v>
      </c>
      <c r="E157" s="93">
        <v>15.384615384615385</v>
      </c>
      <c r="F157" s="72" t="s">
        <v>175</v>
      </c>
      <c r="G157" s="10">
        <f t="shared" si="6"/>
        <v>22.92</v>
      </c>
      <c r="H157" s="5">
        <f t="shared" si="7"/>
        <v>28.47</v>
      </c>
      <c r="I157" s="5">
        <f t="shared" si="8"/>
        <v>438</v>
      </c>
      <c r="J157" s="21" t="s">
        <v>26</v>
      </c>
      <c r="K157" s="17">
        <v>22.92</v>
      </c>
      <c r="L157" s="71"/>
      <c r="M157" s="81"/>
      <c r="N157" s="9"/>
      <c r="O157" s="100"/>
      <c r="P157" s="103">
        <f>ROUND(N157/H157,3)</f>
        <v>0</v>
      </c>
    </row>
    <row r="158" spans="1:16" ht="33.75" x14ac:dyDescent="0.25">
      <c r="A158" s="4" t="s">
        <v>306</v>
      </c>
      <c r="B158" s="31" t="s">
        <v>118</v>
      </c>
      <c r="C158" s="4" t="s">
        <v>2</v>
      </c>
      <c r="D158" s="4" t="s">
        <v>166</v>
      </c>
      <c r="E158" s="10">
        <v>24.924995420166969</v>
      </c>
      <c r="F158" s="8" t="s">
        <v>25</v>
      </c>
      <c r="G158" s="10">
        <f t="shared" si="6"/>
        <v>307.58</v>
      </c>
      <c r="H158" s="5">
        <f t="shared" si="7"/>
        <v>382.11</v>
      </c>
      <c r="I158" s="5">
        <f t="shared" si="8"/>
        <v>9524.09</v>
      </c>
      <c r="J158" s="16" t="s">
        <v>26</v>
      </c>
      <c r="K158" s="17">
        <v>307.58</v>
      </c>
      <c r="L158" s="71"/>
      <c r="M158" s="81"/>
      <c r="N158" s="9"/>
      <c r="O158" s="100"/>
      <c r="P158" s="103">
        <f>ROUND(N158/H158,3)</f>
        <v>0</v>
      </c>
    </row>
    <row r="159" spans="1:16" ht="45" x14ac:dyDescent="0.25">
      <c r="A159" s="4" t="s">
        <v>307</v>
      </c>
      <c r="B159" s="31" t="s">
        <v>119</v>
      </c>
      <c r="C159" s="4" t="s">
        <v>2</v>
      </c>
      <c r="D159" s="4" t="s">
        <v>167</v>
      </c>
      <c r="E159" s="10">
        <v>13.5</v>
      </c>
      <c r="F159" s="8" t="s">
        <v>37</v>
      </c>
      <c r="G159" s="10">
        <f t="shared" si="6"/>
        <v>145.85</v>
      </c>
      <c r="H159" s="5">
        <f t="shared" si="7"/>
        <v>181.19</v>
      </c>
      <c r="I159" s="5">
        <f t="shared" si="8"/>
        <v>2446.0700000000002</v>
      </c>
      <c r="J159" s="16" t="s">
        <v>26</v>
      </c>
      <c r="K159" s="17">
        <v>145.85</v>
      </c>
      <c r="L159" s="71"/>
      <c r="M159" s="81"/>
      <c r="N159" s="9"/>
      <c r="O159" s="81"/>
      <c r="P159" s="7"/>
    </row>
    <row r="160" spans="1:16" x14ac:dyDescent="0.25">
      <c r="A160" s="2" t="s">
        <v>308</v>
      </c>
      <c r="B160" s="30" t="s">
        <v>129</v>
      </c>
      <c r="C160" s="2"/>
      <c r="D160" s="2"/>
      <c r="E160" s="89"/>
      <c r="F160" s="79"/>
      <c r="G160" s="89"/>
      <c r="H160" s="3"/>
      <c r="I160" s="3">
        <f>SUM(I161:I183)</f>
        <v>274969.57</v>
      </c>
      <c r="J160" s="16"/>
      <c r="K160" s="17"/>
      <c r="L160" s="71"/>
      <c r="M160" s="81"/>
      <c r="N160" s="9"/>
      <c r="O160" s="100"/>
    </row>
    <row r="161" spans="1:16" ht="33.75" x14ac:dyDescent="0.25">
      <c r="A161" s="4" t="s">
        <v>309</v>
      </c>
      <c r="B161" s="31" t="s">
        <v>126</v>
      </c>
      <c r="C161" s="4" t="s">
        <v>9</v>
      </c>
      <c r="D161" s="4" t="s">
        <v>157</v>
      </c>
      <c r="E161" s="10">
        <v>7.3529392006126737E-2</v>
      </c>
      <c r="F161" s="8" t="s">
        <v>172</v>
      </c>
      <c r="G161" s="10">
        <f t="shared" si="6"/>
        <v>17973.400000000001</v>
      </c>
      <c r="H161" s="5">
        <f t="shared" si="7"/>
        <v>22328.35</v>
      </c>
      <c r="I161" s="5">
        <f t="shared" si="8"/>
        <v>1641.79</v>
      </c>
      <c r="J161" s="16" t="s">
        <v>26</v>
      </c>
      <c r="K161" s="17">
        <v>17973.400000000001</v>
      </c>
      <c r="L161" s="71"/>
      <c r="M161" s="81"/>
      <c r="N161" s="9"/>
      <c r="O161" s="100"/>
      <c r="P161" s="103">
        <f>ROUND(N161/H161,3)</f>
        <v>0</v>
      </c>
    </row>
    <row r="162" spans="1:16" ht="33.75" x14ac:dyDescent="0.25">
      <c r="A162" s="4" t="s">
        <v>310</v>
      </c>
      <c r="B162" s="31" t="s">
        <v>121</v>
      </c>
      <c r="C162" s="4" t="s">
        <v>2</v>
      </c>
      <c r="D162" s="4" t="s">
        <v>158</v>
      </c>
      <c r="E162" s="93">
        <v>5</v>
      </c>
      <c r="F162" s="72" t="s">
        <v>34</v>
      </c>
      <c r="G162" s="10">
        <f t="shared" si="6"/>
        <v>710.74</v>
      </c>
      <c r="H162" s="5">
        <f t="shared" si="7"/>
        <v>882.95</v>
      </c>
      <c r="I162" s="5">
        <f t="shared" si="8"/>
        <v>4414.75</v>
      </c>
      <c r="J162" s="21" t="s">
        <v>26</v>
      </c>
      <c r="K162" s="17">
        <v>710.74</v>
      </c>
      <c r="L162" s="71"/>
      <c r="M162" s="81"/>
      <c r="N162" s="9"/>
      <c r="O162" s="81"/>
      <c r="P162" s="7"/>
    </row>
    <row r="163" spans="1:16" ht="22.5" x14ac:dyDescent="0.25">
      <c r="A163" s="4" t="s">
        <v>311</v>
      </c>
      <c r="B163" s="31" t="s">
        <v>47</v>
      </c>
      <c r="C163" s="4" t="s">
        <v>1</v>
      </c>
      <c r="D163" s="4">
        <v>100344</v>
      </c>
      <c r="E163" s="10">
        <v>537.1</v>
      </c>
      <c r="F163" s="8" t="s">
        <v>35</v>
      </c>
      <c r="G163" s="10">
        <f t="shared" si="6"/>
        <v>10.86</v>
      </c>
      <c r="H163" s="5">
        <f t="shared" si="7"/>
        <v>13.49</v>
      </c>
      <c r="I163" s="5">
        <f t="shared" si="8"/>
        <v>7245.48</v>
      </c>
      <c r="J163" s="16" t="s">
        <v>26</v>
      </c>
      <c r="K163" s="17">
        <v>10.86</v>
      </c>
      <c r="L163" s="71"/>
      <c r="M163" s="81"/>
      <c r="N163" s="9"/>
      <c r="O163" s="81"/>
      <c r="P163" s="7"/>
    </row>
    <row r="164" spans="1:16" ht="22.5" x14ac:dyDescent="0.25">
      <c r="A164" s="4" t="s">
        <v>312</v>
      </c>
      <c r="B164" s="31" t="s">
        <v>36</v>
      </c>
      <c r="C164" s="4" t="s">
        <v>1</v>
      </c>
      <c r="D164" s="4">
        <v>100346</v>
      </c>
      <c r="E164" s="10">
        <v>2020.9</v>
      </c>
      <c r="F164" s="8" t="s">
        <v>35</v>
      </c>
      <c r="G164" s="10">
        <f t="shared" si="6"/>
        <v>8.56</v>
      </c>
      <c r="H164" s="5">
        <f t="shared" si="7"/>
        <v>10.63</v>
      </c>
      <c r="I164" s="5">
        <f t="shared" si="8"/>
        <v>21482.17</v>
      </c>
      <c r="J164" s="16" t="s">
        <v>26</v>
      </c>
      <c r="K164" s="17">
        <v>8.56</v>
      </c>
      <c r="L164" s="71"/>
      <c r="M164" s="81"/>
      <c r="N164" s="9"/>
      <c r="O164" s="81"/>
      <c r="P164" s="7"/>
    </row>
    <row r="165" spans="1:16" ht="22.5" x14ac:dyDescent="0.25">
      <c r="A165" s="4" t="s">
        <v>313</v>
      </c>
      <c r="B165" s="31" t="s">
        <v>122</v>
      </c>
      <c r="C165" s="4" t="s">
        <v>2</v>
      </c>
      <c r="D165" s="4" t="s">
        <v>159</v>
      </c>
      <c r="E165" s="10">
        <v>52.83</v>
      </c>
      <c r="F165" s="8" t="s">
        <v>35</v>
      </c>
      <c r="G165" s="10">
        <f t="shared" si="6"/>
        <v>13.29</v>
      </c>
      <c r="H165" s="5">
        <f t="shared" si="7"/>
        <v>16.510000000000002</v>
      </c>
      <c r="I165" s="5">
        <f t="shared" si="8"/>
        <v>872.22</v>
      </c>
      <c r="J165" s="16" t="s">
        <v>26</v>
      </c>
      <c r="K165" s="17">
        <v>13.29</v>
      </c>
      <c r="L165" s="71"/>
      <c r="M165" s="81"/>
      <c r="N165" s="9"/>
      <c r="O165" s="81"/>
      <c r="P165" s="7"/>
    </row>
    <row r="166" spans="1:16" ht="22.5" x14ac:dyDescent="0.25">
      <c r="A166" s="4" t="s">
        <v>314</v>
      </c>
      <c r="B166" s="31" t="s">
        <v>109</v>
      </c>
      <c r="C166" s="4" t="s">
        <v>2</v>
      </c>
      <c r="D166" s="4" t="s">
        <v>160</v>
      </c>
      <c r="E166" s="93">
        <v>14.59</v>
      </c>
      <c r="F166" s="72" t="s">
        <v>29</v>
      </c>
      <c r="G166" s="10">
        <f t="shared" si="6"/>
        <v>706.47</v>
      </c>
      <c r="H166" s="5">
        <f t="shared" si="7"/>
        <v>877.65</v>
      </c>
      <c r="I166" s="5">
        <f t="shared" si="8"/>
        <v>12804.91</v>
      </c>
      <c r="J166" s="21" t="s">
        <v>26</v>
      </c>
      <c r="K166" s="17">
        <v>706.47</v>
      </c>
      <c r="L166" s="71"/>
      <c r="M166" s="81"/>
      <c r="N166" s="9"/>
      <c r="O166" s="81"/>
      <c r="P166" s="7"/>
    </row>
    <row r="167" spans="1:16" ht="33.75" x14ac:dyDescent="0.25">
      <c r="A167" s="4" t="s">
        <v>315</v>
      </c>
      <c r="B167" s="31" t="s">
        <v>110</v>
      </c>
      <c r="C167" s="4" t="s">
        <v>2</v>
      </c>
      <c r="D167" s="4" t="s">
        <v>161</v>
      </c>
      <c r="E167" s="10">
        <v>61.27</v>
      </c>
      <c r="F167" s="8" t="s">
        <v>25</v>
      </c>
      <c r="G167" s="10">
        <f t="shared" si="6"/>
        <v>108.95</v>
      </c>
      <c r="H167" s="5">
        <f t="shared" si="7"/>
        <v>135.35</v>
      </c>
      <c r="I167" s="5">
        <f t="shared" si="8"/>
        <v>8292.89</v>
      </c>
      <c r="J167" s="16" t="s">
        <v>26</v>
      </c>
      <c r="K167" s="17">
        <v>108.95</v>
      </c>
      <c r="L167" s="71"/>
      <c r="M167" s="81"/>
      <c r="N167" s="9"/>
      <c r="O167" s="81"/>
      <c r="P167" s="7"/>
    </row>
    <row r="168" spans="1:16" ht="33.75" x14ac:dyDescent="0.25">
      <c r="A168" s="4" t="s">
        <v>316</v>
      </c>
      <c r="B168" s="31" t="s">
        <v>123</v>
      </c>
      <c r="C168" s="4" t="s">
        <v>1</v>
      </c>
      <c r="D168" s="4">
        <v>104844</v>
      </c>
      <c r="E168" s="10">
        <v>256.5</v>
      </c>
      <c r="F168" s="8" t="s">
        <v>37</v>
      </c>
      <c r="G168" s="10">
        <f t="shared" si="6"/>
        <v>92.73</v>
      </c>
      <c r="H168" s="5">
        <f t="shared" si="7"/>
        <v>115.2</v>
      </c>
      <c r="I168" s="5">
        <f t="shared" si="8"/>
        <v>29548.799999999999</v>
      </c>
      <c r="J168" s="16" t="s">
        <v>26</v>
      </c>
      <c r="K168" s="17">
        <v>92.73</v>
      </c>
      <c r="L168" s="71"/>
      <c r="M168" s="81"/>
      <c r="N168" s="9"/>
      <c r="O168" s="81"/>
      <c r="P168" s="7"/>
    </row>
    <row r="169" spans="1:16" ht="33.75" x14ac:dyDescent="0.25">
      <c r="A169" s="4" t="s">
        <v>317</v>
      </c>
      <c r="B169" s="31" t="s">
        <v>664</v>
      </c>
      <c r="C169" s="4" t="s">
        <v>171</v>
      </c>
      <c r="D169" s="4">
        <v>5605945</v>
      </c>
      <c r="E169" s="10">
        <v>19</v>
      </c>
      <c r="F169" s="8" t="s">
        <v>172</v>
      </c>
      <c r="G169" s="10">
        <f t="shared" si="6"/>
        <v>513.46</v>
      </c>
      <c r="H169" s="5">
        <f t="shared" si="7"/>
        <v>637.87</v>
      </c>
      <c r="I169" s="5">
        <f t="shared" si="8"/>
        <v>12119.53</v>
      </c>
      <c r="J169" s="16" t="s">
        <v>26</v>
      </c>
      <c r="K169" s="17">
        <v>513.46</v>
      </c>
      <c r="L169" s="71"/>
      <c r="M169" s="81"/>
      <c r="N169" s="9"/>
      <c r="O169" s="81"/>
      <c r="P169" s="7"/>
    </row>
    <row r="170" spans="1:16" ht="22.5" x14ac:dyDescent="0.25">
      <c r="A170" s="4" t="s">
        <v>318</v>
      </c>
      <c r="B170" s="31" t="s">
        <v>111</v>
      </c>
      <c r="C170" s="4" t="s">
        <v>171</v>
      </c>
      <c r="D170" s="4">
        <v>5605882</v>
      </c>
      <c r="E170" s="10">
        <v>285</v>
      </c>
      <c r="F170" s="8" t="s">
        <v>48</v>
      </c>
      <c r="G170" s="10">
        <f t="shared" si="6"/>
        <v>389.05</v>
      </c>
      <c r="H170" s="5">
        <f t="shared" si="7"/>
        <v>483.32</v>
      </c>
      <c r="I170" s="5">
        <f t="shared" si="8"/>
        <v>137746.20000000001</v>
      </c>
      <c r="J170" s="16" t="s">
        <v>26</v>
      </c>
      <c r="K170" s="17">
        <v>389.05</v>
      </c>
      <c r="L170" s="71"/>
      <c r="M170" s="81"/>
      <c r="N170" s="9"/>
      <c r="O170" s="81"/>
      <c r="P170" s="7"/>
    </row>
    <row r="171" spans="1:16" x14ac:dyDescent="0.25">
      <c r="A171" s="4" t="s">
        <v>319</v>
      </c>
      <c r="B171" s="31" t="s">
        <v>112</v>
      </c>
      <c r="C171" s="4" t="s">
        <v>171</v>
      </c>
      <c r="D171" s="4">
        <v>5605942</v>
      </c>
      <c r="E171" s="10">
        <v>30.474452554744527</v>
      </c>
      <c r="F171" s="8" t="s">
        <v>173</v>
      </c>
      <c r="G171" s="10">
        <f t="shared" si="6"/>
        <v>47.42</v>
      </c>
      <c r="H171" s="5">
        <f t="shared" si="7"/>
        <v>58.91</v>
      </c>
      <c r="I171" s="5">
        <f t="shared" si="8"/>
        <v>1795.25</v>
      </c>
      <c r="J171" s="16" t="s">
        <v>26</v>
      </c>
      <c r="K171" s="17">
        <v>47.42</v>
      </c>
      <c r="L171" s="71"/>
      <c r="M171" s="81"/>
      <c r="N171" s="9"/>
      <c r="O171" s="100"/>
      <c r="P171" s="103">
        <f>ROUND(N171/H171,3)</f>
        <v>0</v>
      </c>
    </row>
    <row r="172" spans="1:16" ht="22.5" x14ac:dyDescent="0.25">
      <c r="A172" s="4" t="s">
        <v>320</v>
      </c>
      <c r="B172" s="31" t="s">
        <v>124</v>
      </c>
      <c r="C172" s="4" t="s">
        <v>1</v>
      </c>
      <c r="D172" s="4">
        <v>102713</v>
      </c>
      <c r="E172" s="10">
        <v>118.7</v>
      </c>
      <c r="F172" s="8" t="s">
        <v>25</v>
      </c>
      <c r="G172" s="10">
        <f t="shared" si="6"/>
        <v>10.82</v>
      </c>
      <c r="H172" s="5">
        <f t="shared" si="7"/>
        <v>13.44</v>
      </c>
      <c r="I172" s="5">
        <f t="shared" si="8"/>
        <v>1595.33</v>
      </c>
      <c r="J172" s="16" t="s">
        <v>26</v>
      </c>
      <c r="K172" s="17">
        <v>10.82</v>
      </c>
      <c r="L172" s="71"/>
      <c r="M172" s="81"/>
      <c r="N172" s="9"/>
      <c r="O172" s="81"/>
      <c r="P172" s="7"/>
    </row>
    <row r="173" spans="1:16" x14ac:dyDescent="0.25">
      <c r="A173" s="4" t="s">
        <v>321</v>
      </c>
      <c r="B173" s="31" t="s">
        <v>113</v>
      </c>
      <c r="C173" s="4" t="s">
        <v>1</v>
      </c>
      <c r="D173" s="4">
        <v>102716</v>
      </c>
      <c r="E173" s="10">
        <v>11.67</v>
      </c>
      <c r="F173" s="8" t="s">
        <v>29</v>
      </c>
      <c r="G173" s="10">
        <f t="shared" si="6"/>
        <v>144.37</v>
      </c>
      <c r="H173" s="5">
        <f t="shared" si="7"/>
        <v>179.35</v>
      </c>
      <c r="I173" s="5">
        <f t="shared" si="8"/>
        <v>2093.0100000000002</v>
      </c>
      <c r="J173" s="16" t="s">
        <v>26</v>
      </c>
      <c r="K173" s="17">
        <v>144.37</v>
      </c>
      <c r="L173" s="71"/>
      <c r="M173" s="81"/>
      <c r="N173" s="9"/>
      <c r="O173" s="81"/>
      <c r="P173" s="7"/>
    </row>
    <row r="174" spans="1:16" x14ac:dyDescent="0.25">
      <c r="A174" s="4" t="s">
        <v>322</v>
      </c>
      <c r="B174" s="31" t="s">
        <v>114</v>
      </c>
      <c r="C174" s="4" t="s">
        <v>171</v>
      </c>
      <c r="D174" s="4">
        <v>2003614</v>
      </c>
      <c r="E174" s="10">
        <v>20.399999999999999</v>
      </c>
      <c r="F174" s="8" t="s">
        <v>48</v>
      </c>
      <c r="G174" s="10">
        <f t="shared" si="6"/>
        <v>125.91</v>
      </c>
      <c r="H174" s="5">
        <f t="shared" si="7"/>
        <v>156.41999999999999</v>
      </c>
      <c r="I174" s="5">
        <f t="shared" si="8"/>
        <v>3190.97</v>
      </c>
      <c r="J174" s="16" t="s">
        <v>26</v>
      </c>
      <c r="K174" s="17">
        <v>125.91</v>
      </c>
      <c r="L174" s="71"/>
      <c r="M174" s="81"/>
      <c r="N174" s="9"/>
      <c r="O174" s="81"/>
      <c r="P174" s="7"/>
    </row>
    <row r="175" spans="1:16" ht="22.5" x14ac:dyDescent="0.25">
      <c r="A175" s="4" t="s">
        <v>323</v>
      </c>
      <c r="B175" s="31" t="s">
        <v>665</v>
      </c>
      <c r="C175" s="4" t="s">
        <v>171</v>
      </c>
      <c r="D175" s="4">
        <v>2003821</v>
      </c>
      <c r="E175" s="10">
        <v>14</v>
      </c>
      <c r="F175" s="8" t="s">
        <v>172</v>
      </c>
      <c r="G175" s="10">
        <f t="shared" si="6"/>
        <v>16.21</v>
      </c>
      <c r="H175" s="5">
        <f t="shared" si="7"/>
        <v>20.14</v>
      </c>
      <c r="I175" s="5">
        <f t="shared" si="8"/>
        <v>281.95999999999998</v>
      </c>
      <c r="J175" s="16" t="s">
        <v>26</v>
      </c>
      <c r="K175" s="17">
        <v>16.21</v>
      </c>
      <c r="L175" s="71"/>
      <c r="M175" s="81"/>
      <c r="N175" s="9"/>
      <c r="O175" s="81"/>
      <c r="P175" s="7"/>
    </row>
    <row r="176" spans="1:16" x14ac:dyDescent="0.25">
      <c r="A176" s="4" t="s">
        <v>324</v>
      </c>
      <c r="B176" s="31" t="s">
        <v>115</v>
      </c>
      <c r="C176" s="4" t="s">
        <v>171</v>
      </c>
      <c r="D176" s="4">
        <v>2003935</v>
      </c>
      <c r="E176" s="93">
        <v>5.6</v>
      </c>
      <c r="F176" s="72" t="s">
        <v>48</v>
      </c>
      <c r="G176" s="10">
        <f t="shared" si="6"/>
        <v>9.67</v>
      </c>
      <c r="H176" s="5">
        <f t="shared" si="7"/>
        <v>12.01</v>
      </c>
      <c r="I176" s="5">
        <f t="shared" si="8"/>
        <v>67.260000000000005</v>
      </c>
      <c r="J176" s="21" t="s">
        <v>26</v>
      </c>
      <c r="K176" s="17">
        <v>9.67</v>
      </c>
      <c r="L176" s="71"/>
      <c r="M176" s="81"/>
      <c r="N176" s="9"/>
      <c r="O176" s="81"/>
      <c r="P176" s="7"/>
    </row>
    <row r="177" spans="1:16" x14ac:dyDescent="0.25">
      <c r="A177" s="4" t="s">
        <v>325</v>
      </c>
      <c r="B177" s="31" t="s">
        <v>116</v>
      </c>
      <c r="C177" s="4" t="s">
        <v>9</v>
      </c>
      <c r="D177" s="4" t="s">
        <v>162</v>
      </c>
      <c r="E177" s="10">
        <v>2</v>
      </c>
      <c r="F177" s="8" t="s">
        <v>174</v>
      </c>
      <c r="G177" s="10">
        <f t="shared" si="6"/>
        <v>100.21</v>
      </c>
      <c r="H177" s="5">
        <f t="shared" si="7"/>
        <v>124.49</v>
      </c>
      <c r="I177" s="5">
        <f t="shared" si="8"/>
        <v>248.98</v>
      </c>
      <c r="J177" s="16" t="s">
        <v>26</v>
      </c>
      <c r="K177" s="17">
        <v>100.21</v>
      </c>
      <c r="L177" s="71"/>
      <c r="M177" s="81"/>
      <c r="N177" s="9"/>
      <c r="O177" s="81"/>
      <c r="P177" s="7"/>
    </row>
    <row r="178" spans="1:16" ht="22.5" x14ac:dyDescent="0.25">
      <c r="A178" s="4" t="s">
        <v>326</v>
      </c>
      <c r="B178" s="31" t="s">
        <v>666</v>
      </c>
      <c r="C178" s="4" t="s">
        <v>1</v>
      </c>
      <c r="D178" s="4">
        <v>98575</v>
      </c>
      <c r="E178" s="10">
        <v>5.07</v>
      </c>
      <c r="F178" s="8" t="s">
        <v>37</v>
      </c>
      <c r="G178" s="10">
        <f t="shared" si="6"/>
        <v>66.569999999999993</v>
      </c>
      <c r="H178" s="5">
        <f t="shared" si="7"/>
        <v>82.7</v>
      </c>
      <c r="I178" s="5">
        <f t="shared" si="8"/>
        <v>419.29</v>
      </c>
      <c r="J178" s="16" t="s">
        <v>26</v>
      </c>
      <c r="K178" s="17">
        <v>66.569999999999993</v>
      </c>
      <c r="L178" s="71"/>
      <c r="M178" s="81"/>
      <c r="N178" s="9"/>
      <c r="O178" s="81"/>
      <c r="P178" s="7"/>
    </row>
    <row r="179" spans="1:16" x14ac:dyDescent="0.25">
      <c r="A179" s="4" t="s">
        <v>327</v>
      </c>
      <c r="B179" s="31" t="s">
        <v>38</v>
      </c>
      <c r="C179" s="4" t="s">
        <v>2</v>
      </c>
      <c r="D179" s="4" t="s">
        <v>163</v>
      </c>
      <c r="E179" s="10">
        <v>36</v>
      </c>
      <c r="F179" s="8" t="s">
        <v>34</v>
      </c>
      <c r="G179" s="10">
        <f t="shared" si="6"/>
        <v>13.99</v>
      </c>
      <c r="H179" s="5">
        <f t="shared" si="7"/>
        <v>17.38</v>
      </c>
      <c r="I179" s="5">
        <f t="shared" si="8"/>
        <v>625.67999999999995</v>
      </c>
      <c r="J179" s="16" t="s">
        <v>26</v>
      </c>
      <c r="K179" s="17">
        <v>13.99</v>
      </c>
      <c r="L179" s="71"/>
      <c r="M179" s="81"/>
      <c r="N179" s="9"/>
      <c r="O179" s="81"/>
      <c r="P179" s="7"/>
    </row>
    <row r="180" spans="1:16" ht="45" x14ac:dyDescent="0.25">
      <c r="A180" s="4" t="s">
        <v>328</v>
      </c>
      <c r="B180" s="31" t="s">
        <v>117</v>
      </c>
      <c r="C180" s="4" t="s">
        <v>8</v>
      </c>
      <c r="D180" s="4" t="s">
        <v>164</v>
      </c>
      <c r="E180" s="10">
        <v>0.76</v>
      </c>
      <c r="F180" s="8" t="s">
        <v>25</v>
      </c>
      <c r="G180" s="10">
        <f t="shared" si="6"/>
        <v>155.76</v>
      </c>
      <c r="H180" s="5">
        <f t="shared" si="7"/>
        <v>193.5</v>
      </c>
      <c r="I180" s="5">
        <f t="shared" si="8"/>
        <v>147.06</v>
      </c>
      <c r="J180" s="16" t="s">
        <v>26</v>
      </c>
      <c r="K180" s="17">
        <v>155.76</v>
      </c>
      <c r="L180" s="71"/>
      <c r="M180" s="81"/>
      <c r="N180" s="9"/>
      <c r="O180" s="81"/>
      <c r="P180" s="7"/>
    </row>
    <row r="181" spans="1:16" ht="22.5" x14ac:dyDescent="0.25">
      <c r="A181" s="4" t="s">
        <v>329</v>
      </c>
      <c r="B181" s="31" t="s">
        <v>667</v>
      </c>
      <c r="C181" s="4" t="s">
        <v>9</v>
      </c>
      <c r="D181" s="4" t="s">
        <v>165</v>
      </c>
      <c r="E181" s="10">
        <v>30.76923076923077</v>
      </c>
      <c r="F181" s="8" t="s">
        <v>175</v>
      </c>
      <c r="G181" s="10">
        <f t="shared" si="6"/>
        <v>22.92</v>
      </c>
      <c r="H181" s="5">
        <f t="shared" si="7"/>
        <v>28.47</v>
      </c>
      <c r="I181" s="5">
        <f t="shared" si="8"/>
        <v>876</v>
      </c>
      <c r="J181" s="16" t="s">
        <v>26</v>
      </c>
      <c r="K181" s="17">
        <v>22.92</v>
      </c>
      <c r="L181" s="71"/>
      <c r="M181" s="81"/>
      <c r="N181" s="9"/>
      <c r="O181" s="100"/>
      <c r="P181" s="103">
        <f>ROUND(N181/H181,3)</f>
        <v>0</v>
      </c>
    </row>
    <row r="182" spans="1:16" ht="33.75" x14ac:dyDescent="0.25">
      <c r="A182" s="4" t="s">
        <v>330</v>
      </c>
      <c r="B182" s="31" t="s">
        <v>118</v>
      </c>
      <c r="C182" s="4" t="s">
        <v>2</v>
      </c>
      <c r="D182" s="4" t="s">
        <v>166</v>
      </c>
      <c r="E182" s="10">
        <v>58.35</v>
      </c>
      <c r="F182" s="8" t="s">
        <v>25</v>
      </c>
      <c r="G182" s="10">
        <f t="shared" si="6"/>
        <v>307.58</v>
      </c>
      <c r="H182" s="5">
        <f t="shared" si="7"/>
        <v>382.11</v>
      </c>
      <c r="I182" s="5">
        <f t="shared" si="8"/>
        <v>22296.12</v>
      </c>
      <c r="J182" s="16" t="s">
        <v>26</v>
      </c>
      <c r="K182" s="17">
        <v>307.58</v>
      </c>
      <c r="L182" s="71"/>
      <c r="M182" s="81"/>
      <c r="N182" s="9"/>
      <c r="O182" s="81"/>
      <c r="P182" s="7"/>
    </row>
    <row r="183" spans="1:16" ht="45" x14ac:dyDescent="0.25">
      <c r="A183" s="4" t="s">
        <v>331</v>
      </c>
      <c r="B183" s="31" t="s">
        <v>119</v>
      </c>
      <c r="C183" s="4" t="s">
        <v>2</v>
      </c>
      <c r="D183" s="4" t="s">
        <v>167</v>
      </c>
      <c r="E183" s="93">
        <v>28.5</v>
      </c>
      <c r="F183" s="72" t="s">
        <v>37</v>
      </c>
      <c r="G183" s="10">
        <f t="shared" si="6"/>
        <v>145.85</v>
      </c>
      <c r="H183" s="5">
        <f t="shared" si="7"/>
        <v>181.19</v>
      </c>
      <c r="I183" s="5">
        <f t="shared" si="8"/>
        <v>5163.92</v>
      </c>
      <c r="J183" s="21" t="s">
        <v>26</v>
      </c>
      <c r="K183" s="17">
        <v>145.85</v>
      </c>
      <c r="L183" s="71"/>
      <c r="M183" s="81"/>
      <c r="N183" s="9"/>
      <c r="O183" s="81"/>
      <c r="P183" s="7"/>
    </row>
    <row r="184" spans="1:16" x14ac:dyDescent="0.25">
      <c r="A184" s="2" t="s">
        <v>332</v>
      </c>
      <c r="B184" s="30" t="s">
        <v>130</v>
      </c>
      <c r="C184" s="2"/>
      <c r="D184" s="2"/>
      <c r="E184" s="89"/>
      <c r="F184" s="79"/>
      <c r="G184" s="89"/>
      <c r="H184" s="3"/>
      <c r="I184" s="3">
        <f>SUM(I185:I207)</f>
        <v>162409.66000000003</v>
      </c>
      <c r="J184" s="16"/>
      <c r="K184" s="17"/>
      <c r="L184" s="71"/>
      <c r="M184" s="81"/>
      <c r="N184" s="9"/>
      <c r="O184" s="100"/>
    </row>
    <row r="185" spans="1:16" ht="33.75" x14ac:dyDescent="0.25">
      <c r="A185" s="4" t="s">
        <v>333</v>
      </c>
      <c r="B185" s="31" t="s">
        <v>126</v>
      </c>
      <c r="C185" s="4" t="s">
        <v>9</v>
      </c>
      <c r="D185" s="4" t="s">
        <v>157</v>
      </c>
      <c r="E185" s="10">
        <v>4.4117456059225159E-2</v>
      </c>
      <c r="F185" s="8" t="s">
        <v>172</v>
      </c>
      <c r="G185" s="10">
        <f t="shared" si="6"/>
        <v>17973.400000000001</v>
      </c>
      <c r="H185" s="5">
        <f t="shared" si="7"/>
        <v>22328.35</v>
      </c>
      <c r="I185" s="5">
        <f t="shared" si="8"/>
        <v>985.07</v>
      </c>
      <c r="J185" s="16" t="s">
        <v>26</v>
      </c>
      <c r="K185" s="17">
        <v>17973.400000000001</v>
      </c>
      <c r="L185" s="71"/>
      <c r="M185" s="81"/>
      <c r="N185" s="9"/>
      <c r="O185" s="100"/>
      <c r="P185" s="103">
        <f>ROUND(N185/H185,3)</f>
        <v>0</v>
      </c>
    </row>
    <row r="186" spans="1:16" ht="33.75" x14ac:dyDescent="0.25">
      <c r="A186" s="4" t="s">
        <v>334</v>
      </c>
      <c r="B186" s="31" t="s">
        <v>121</v>
      </c>
      <c r="C186" s="4" t="s">
        <v>2</v>
      </c>
      <c r="D186" s="4" t="s">
        <v>158</v>
      </c>
      <c r="E186" s="10">
        <v>3</v>
      </c>
      <c r="F186" s="8" t="s">
        <v>34</v>
      </c>
      <c r="G186" s="10">
        <f t="shared" si="6"/>
        <v>710.74</v>
      </c>
      <c r="H186" s="5">
        <f t="shared" si="7"/>
        <v>882.95</v>
      </c>
      <c r="I186" s="5">
        <f t="shared" si="8"/>
        <v>2648.85</v>
      </c>
      <c r="J186" s="16" t="s">
        <v>26</v>
      </c>
      <c r="K186" s="17">
        <v>710.74</v>
      </c>
      <c r="L186" s="71"/>
      <c r="M186" s="81"/>
      <c r="N186" s="9"/>
      <c r="O186" s="81"/>
      <c r="P186" s="7"/>
    </row>
    <row r="187" spans="1:16" ht="22.5" x14ac:dyDescent="0.25">
      <c r="A187" s="4" t="s">
        <v>335</v>
      </c>
      <c r="B187" s="31" t="s">
        <v>47</v>
      </c>
      <c r="C187" s="4" t="s">
        <v>1</v>
      </c>
      <c r="D187" s="4">
        <v>100344</v>
      </c>
      <c r="E187" s="10">
        <v>284.8</v>
      </c>
      <c r="F187" s="8" t="s">
        <v>35</v>
      </c>
      <c r="G187" s="10">
        <f t="shared" si="6"/>
        <v>10.86</v>
      </c>
      <c r="H187" s="5">
        <f t="shared" si="7"/>
        <v>13.49</v>
      </c>
      <c r="I187" s="5">
        <f t="shared" si="8"/>
        <v>3841.95</v>
      </c>
      <c r="J187" s="16" t="s">
        <v>26</v>
      </c>
      <c r="K187" s="17">
        <v>10.86</v>
      </c>
      <c r="L187" s="71"/>
      <c r="M187" s="81"/>
      <c r="N187" s="9"/>
      <c r="O187" s="81"/>
      <c r="P187" s="7"/>
    </row>
    <row r="188" spans="1:16" ht="22.5" x14ac:dyDescent="0.25">
      <c r="A188" s="4" t="s">
        <v>336</v>
      </c>
      <c r="B188" s="31" t="s">
        <v>36</v>
      </c>
      <c r="C188" s="4" t="s">
        <v>1</v>
      </c>
      <c r="D188" s="4">
        <v>100346</v>
      </c>
      <c r="E188" s="10">
        <v>979.2</v>
      </c>
      <c r="F188" s="8" t="s">
        <v>35</v>
      </c>
      <c r="G188" s="10">
        <f t="shared" si="6"/>
        <v>8.56</v>
      </c>
      <c r="H188" s="5">
        <f t="shared" si="7"/>
        <v>10.63</v>
      </c>
      <c r="I188" s="5">
        <f t="shared" si="8"/>
        <v>10408.9</v>
      </c>
      <c r="J188" s="16" t="s">
        <v>26</v>
      </c>
      <c r="K188" s="17">
        <v>8.56</v>
      </c>
      <c r="L188" s="71"/>
      <c r="M188" s="81"/>
      <c r="N188" s="9"/>
      <c r="O188" s="81"/>
      <c r="P188" s="7"/>
    </row>
    <row r="189" spans="1:16" ht="22.5" x14ac:dyDescent="0.25">
      <c r="A189" s="4" t="s">
        <v>337</v>
      </c>
      <c r="B189" s="31" t="s">
        <v>122</v>
      </c>
      <c r="C189" s="4" t="s">
        <v>2</v>
      </c>
      <c r="D189" s="4" t="s">
        <v>159</v>
      </c>
      <c r="E189" s="10">
        <v>26.57</v>
      </c>
      <c r="F189" s="8" t="s">
        <v>35</v>
      </c>
      <c r="G189" s="10">
        <f t="shared" si="6"/>
        <v>13.29</v>
      </c>
      <c r="H189" s="5">
        <f t="shared" si="7"/>
        <v>16.510000000000002</v>
      </c>
      <c r="I189" s="5">
        <f t="shared" si="8"/>
        <v>438.67</v>
      </c>
      <c r="J189" s="16" t="s">
        <v>26</v>
      </c>
      <c r="K189" s="17">
        <v>13.29</v>
      </c>
      <c r="L189" s="71"/>
      <c r="M189" s="81"/>
      <c r="N189" s="9"/>
      <c r="O189" s="81"/>
      <c r="P189" s="7"/>
    </row>
    <row r="190" spans="1:16" ht="22.5" x14ac:dyDescent="0.25">
      <c r="A190" s="4" t="s">
        <v>338</v>
      </c>
      <c r="B190" s="31" t="s">
        <v>109</v>
      </c>
      <c r="C190" s="4" t="s">
        <v>2</v>
      </c>
      <c r="D190" s="4" t="s">
        <v>160</v>
      </c>
      <c r="E190" s="10">
        <v>7.11</v>
      </c>
      <c r="F190" s="8" t="s">
        <v>29</v>
      </c>
      <c r="G190" s="10">
        <f t="shared" si="6"/>
        <v>706.47</v>
      </c>
      <c r="H190" s="5">
        <f t="shared" si="7"/>
        <v>877.65</v>
      </c>
      <c r="I190" s="5">
        <f t="shared" si="8"/>
        <v>6240.09</v>
      </c>
      <c r="J190" s="16" t="s">
        <v>26</v>
      </c>
      <c r="K190" s="17">
        <v>706.47</v>
      </c>
      <c r="L190" s="71"/>
      <c r="M190" s="81"/>
      <c r="N190" s="9"/>
      <c r="O190" s="81"/>
      <c r="P190" s="7"/>
    </row>
    <row r="191" spans="1:16" ht="33.75" x14ac:dyDescent="0.25">
      <c r="A191" s="4" t="s">
        <v>339</v>
      </c>
      <c r="B191" s="31" t="s">
        <v>110</v>
      </c>
      <c r="C191" s="4" t="s">
        <v>2</v>
      </c>
      <c r="D191" s="4" t="s">
        <v>161</v>
      </c>
      <c r="E191" s="10">
        <v>31.265016623568528</v>
      </c>
      <c r="F191" s="8" t="s">
        <v>25</v>
      </c>
      <c r="G191" s="10">
        <f t="shared" si="6"/>
        <v>108.95</v>
      </c>
      <c r="H191" s="5">
        <f t="shared" si="7"/>
        <v>135.35</v>
      </c>
      <c r="I191" s="5">
        <f t="shared" si="8"/>
        <v>4231.72</v>
      </c>
      <c r="J191" s="16" t="s">
        <v>26</v>
      </c>
      <c r="K191" s="17">
        <v>108.95</v>
      </c>
      <c r="L191" s="71"/>
      <c r="M191" s="81"/>
      <c r="N191" s="9"/>
      <c r="O191" s="100"/>
      <c r="P191" s="103">
        <f>ROUND(N191/H191,3)</f>
        <v>0</v>
      </c>
    </row>
    <row r="192" spans="1:16" ht="33.75" x14ac:dyDescent="0.25">
      <c r="A192" s="4" t="s">
        <v>340</v>
      </c>
      <c r="B192" s="31" t="s">
        <v>123</v>
      </c>
      <c r="C192" s="4" t="s">
        <v>1</v>
      </c>
      <c r="D192" s="4">
        <v>104844</v>
      </c>
      <c r="E192" s="10">
        <v>162</v>
      </c>
      <c r="F192" s="8" t="s">
        <v>37</v>
      </c>
      <c r="G192" s="10">
        <f t="shared" si="6"/>
        <v>92.73</v>
      </c>
      <c r="H192" s="5">
        <f t="shared" si="7"/>
        <v>115.2</v>
      </c>
      <c r="I192" s="5">
        <f t="shared" si="8"/>
        <v>18662.400000000001</v>
      </c>
      <c r="J192" s="16" t="s">
        <v>26</v>
      </c>
      <c r="K192" s="17">
        <v>92.73</v>
      </c>
      <c r="L192" s="71"/>
      <c r="M192" s="81"/>
      <c r="N192" s="9"/>
      <c r="O192" s="81"/>
      <c r="P192" s="7"/>
    </row>
    <row r="193" spans="1:16" ht="33.75" x14ac:dyDescent="0.25">
      <c r="A193" s="4" t="s">
        <v>341</v>
      </c>
      <c r="B193" s="31" t="s">
        <v>664</v>
      </c>
      <c r="C193" s="4" t="s">
        <v>171</v>
      </c>
      <c r="D193" s="4">
        <v>5605945</v>
      </c>
      <c r="E193" s="93">
        <v>12</v>
      </c>
      <c r="F193" s="72" t="s">
        <v>172</v>
      </c>
      <c r="G193" s="10">
        <f t="shared" si="6"/>
        <v>513.46</v>
      </c>
      <c r="H193" s="5">
        <f t="shared" si="7"/>
        <v>637.87</v>
      </c>
      <c r="I193" s="5">
        <f t="shared" si="8"/>
        <v>7654.44</v>
      </c>
      <c r="J193" s="21" t="s">
        <v>26</v>
      </c>
      <c r="K193" s="17">
        <v>513.46</v>
      </c>
      <c r="L193" s="71"/>
      <c r="M193" s="81"/>
      <c r="N193" s="9"/>
      <c r="O193" s="81"/>
      <c r="P193" s="7"/>
    </row>
    <row r="194" spans="1:16" ht="22.5" x14ac:dyDescent="0.25">
      <c r="A194" s="4" t="s">
        <v>342</v>
      </c>
      <c r="B194" s="31" t="s">
        <v>111</v>
      </c>
      <c r="C194" s="4" t="s">
        <v>171</v>
      </c>
      <c r="D194" s="4">
        <v>5605882</v>
      </c>
      <c r="E194" s="93">
        <v>180</v>
      </c>
      <c r="F194" s="72" t="s">
        <v>48</v>
      </c>
      <c r="G194" s="10">
        <f t="shared" si="6"/>
        <v>389.05</v>
      </c>
      <c r="H194" s="5">
        <f t="shared" si="7"/>
        <v>483.32</v>
      </c>
      <c r="I194" s="5">
        <f t="shared" si="8"/>
        <v>86997.6</v>
      </c>
      <c r="J194" s="21" t="s">
        <v>26</v>
      </c>
      <c r="K194" s="17">
        <v>389.05</v>
      </c>
      <c r="L194" s="71"/>
      <c r="M194" s="81"/>
      <c r="N194" s="9"/>
      <c r="O194" s="81"/>
      <c r="P194" s="7"/>
    </row>
    <row r="195" spans="1:16" x14ac:dyDescent="0.25">
      <c r="A195" s="4" t="s">
        <v>343</v>
      </c>
      <c r="B195" s="31" t="s">
        <v>112</v>
      </c>
      <c r="C195" s="4" t="s">
        <v>171</v>
      </c>
      <c r="D195" s="4">
        <v>5605942</v>
      </c>
      <c r="E195" s="10">
        <v>19.246986929214057</v>
      </c>
      <c r="F195" s="8" t="s">
        <v>173</v>
      </c>
      <c r="G195" s="10">
        <f t="shared" si="6"/>
        <v>47.42</v>
      </c>
      <c r="H195" s="5">
        <f t="shared" si="7"/>
        <v>58.91</v>
      </c>
      <c r="I195" s="5">
        <f t="shared" si="8"/>
        <v>1133.8399999999999</v>
      </c>
      <c r="J195" s="16" t="s">
        <v>26</v>
      </c>
      <c r="K195" s="17">
        <v>47.42</v>
      </c>
      <c r="L195" s="71"/>
      <c r="M195" s="81"/>
      <c r="N195" s="9"/>
      <c r="O195" s="100"/>
      <c r="P195" s="103">
        <f>ROUND(N195/H195,3)</f>
        <v>0</v>
      </c>
    </row>
    <row r="196" spans="1:16" ht="22.5" x14ac:dyDescent="0.25">
      <c r="A196" s="4" t="s">
        <v>344</v>
      </c>
      <c r="B196" s="31" t="s">
        <v>124</v>
      </c>
      <c r="C196" s="4" t="s">
        <v>1</v>
      </c>
      <c r="D196" s="4">
        <v>102713</v>
      </c>
      <c r="E196" s="10">
        <v>57.85</v>
      </c>
      <c r="F196" s="8" t="s">
        <v>25</v>
      </c>
      <c r="G196" s="10">
        <f t="shared" si="6"/>
        <v>10.82</v>
      </c>
      <c r="H196" s="5">
        <f t="shared" si="7"/>
        <v>13.44</v>
      </c>
      <c r="I196" s="5">
        <f t="shared" si="8"/>
        <v>777.5</v>
      </c>
      <c r="J196" s="16" t="s">
        <v>26</v>
      </c>
      <c r="K196" s="17">
        <v>10.82</v>
      </c>
      <c r="L196" s="71"/>
      <c r="M196" s="81"/>
      <c r="N196" s="9"/>
      <c r="O196" s="81"/>
      <c r="P196" s="7"/>
    </row>
    <row r="197" spans="1:16" x14ac:dyDescent="0.25">
      <c r="A197" s="4" t="s">
        <v>345</v>
      </c>
      <c r="B197" s="31" t="s">
        <v>113</v>
      </c>
      <c r="C197" s="4" t="s">
        <v>1</v>
      </c>
      <c r="D197" s="4">
        <v>102716</v>
      </c>
      <c r="E197" s="10">
        <v>5.6849735154725396</v>
      </c>
      <c r="F197" s="8" t="s">
        <v>29</v>
      </c>
      <c r="G197" s="10">
        <f t="shared" si="6"/>
        <v>144.37</v>
      </c>
      <c r="H197" s="5">
        <f t="shared" si="7"/>
        <v>179.35</v>
      </c>
      <c r="I197" s="5">
        <f t="shared" si="8"/>
        <v>1019.6</v>
      </c>
      <c r="J197" s="16" t="s">
        <v>26</v>
      </c>
      <c r="K197" s="17">
        <v>144.37</v>
      </c>
      <c r="L197" s="71"/>
      <c r="M197" s="81"/>
      <c r="N197" s="9"/>
      <c r="O197" s="100"/>
      <c r="P197" s="103">
        <f>ROUND(N197/H197,3)</f>
        <v>0</v>
      </c>
    </row>
    <row r="198" spans="1:16" x14ac:dyDescent="0.25">
      <c r="A198" s="4" t="s">
        <v>346</v>
      </c>
      <c r="B198" s="31" t="s">
        <v>114</v>
      </c>
      <c r="C198" s="4" t="s">
        <v>171</v>
      </c>
      <c r="D198" s="4">
        <v>2003614</v>
      </c>
      <c r="E198" s="10">
        <v>10.199999999999999</v>
      </c>
      <c r="F198" s="8" t="s">
        <v>48</v>
      </c>
      <c r="G198" s="10">
        <f t="shared" si="6"/>
        <v>125.91</v>
      </c>
      <c r="H198" s="5">
        <f t="shared" si="7"/>
        <v>156.41999999999999</v>
      </c>
      <c r="I198" s="5">
        <f t="shared" si="8"/>
        <v>1595.48</v>
      </c>
      <c r="J198" s="16" t="s">
        <v>26</v>
      </c>
      <c r="K198" s="17">
        <v>125.91</v>
      </c>
      <c r="L198" s="71"/>
      <c r="M198" s="81"/>
      <c r="N198" s="9"/>
      <c r="O198" s="81"/>
      <c r="P198" s="7"/>
    </row>
    <row r="199" spans="1:16" ht="22.5" x14ac:dyDescent="0.25">
      <c r="A199" s="4" t="s">
        <v>347</v>
      </c>
      <c r="B199" s="31" t="s">
        <v>665</v>
      </c>
      <c r="C199" s="4" t="s">
        <v>171</v>
      </c>
      <c r="D199" s="4">
        <v>2003821</v>
      </c>
      <c r="E199" s="93">
        <v>7</v>
      </c>
      <c r="F199" s="72" t="s">
        <v>172</v>
      </c>
      <c r="G199" s="10">
        <f t="shared" si="6"/>
        <v>16.21</v>
      </c>
      <c r="H199" s="5">
        <f t="shared" si="7"/>
        <v>20.14</v>
      </c>
      <c r="I199" s="5">
        <f t="shared" si="8"/>
        <v>140.97999999999999</v>
      </c>
      <c r="J199" s="21" t="s">
        <v>26</v>
      </c>
      <c r="K199" s="17">
        <v>16.21</v>
      </c>
      <c r="L199" s="71"/>
      <c r="M199" s="81"/>
      <c r="N199" s="9"/>
      <c r="O199" s="81"/>
      <c r="P199" s="7"/>
    </row>
    <row r="200" spans="1:16" x14ac:dyDescent="0.25">
      <c r="A200" s="4" t="s">
        <v>348</v>
      </c>
      <c r="B200" s="31" t="s">
        <v>115</v>
      </c>
      <c r="C200" s="4" t="s">
        <v>171</v>
      </c>
      <c r="D200" s="4">
        <v>2003935</v>
      </c>
      <c r="E200" s="10">
        <v>2.8</v>
      </c>
      <c r="F200" s="8" t="s">
        <v>48</v>
      </c>
      <c r="G200" s="10">
        <f t="shared" si="6"/>
        <v>9.67</v>
      </c>
      <c r="H200" s="5">
        <f t="shared" si="7"/>
        <v>12.01</v>
      </c>
      <c r="I200" s="5">
        <f t="shared" si="8"/>
        <v>33.630000000000003</v>
      </c>
      <c r="J200" s="16" t="s">
        <v>26</v>
      </c>
      <c r="K200" s="17">
        <v>9.67</v>
      </c>
      <c r="L200" s="71"/>
      <c r="M200" s="81"/>
      <c r="N200" s="9"/>
      <c r="O200" s="81"/>
      <c r="P200" s="7"/>
    </row>
    <row r="201" spans="1:16" x14ac:dyDescent="0.25">
      <c r="A201" s="4" t="s">
        <v>349</v>
      </c>
      <c r="B201" s="31" t="s">
        <v>116</v>
      </c>
      <c r="C201" s="4" t="s">
        <v>9</v>
      </c>
      <c r="D201" s="4" t="s">
        <v>162</v>
      </c>
      <c r="E201" s="10">
        <v>1</v>
      </c>
      <c r="F201" s="8" t="s">
        <v>174</v>
      </c>
      <c r="G201" s="10">
        <f t="shared" si="6"/>
        <v>100.21</v>
      </c>
      <c r="H201" s="5">
        <f t="shared" si="7"/>
        <v>124.49</v>
      </c>
      <c r="I201" s="5">
        <f t="shared" si="8"/>
        <v>124.49</v>
      </c>
      <c r="J201" s="16" t="s">
        <v>26</v>
      </c>
      <c r="K201" s="17">
        <v>100.21</v>
      </c>
      <c r="L201" s="71"/>
      <c r="M201" s="81"/>
      <c r="N201" s="9"/>
      <c r="O201" s="81"/>
      <c r="P201" s="7"/>
    </row>
    <row r="202" spans="1:16" ht="22.5" x14ac:dyDescent="0.25">
      <c r="A202" s="4" t="s">
        <v>350</v>
      </c>
      <c r="B202" s="31" t="s">
        <v>666</v>
      </c>
      <c r="C202" s="4" t="s">
        <v>1</v>
      </c>
      <c r="D202" s="4">
        <v>98575</v>
      </c>
      <c r="E202" s="10">
        <v>5.3</v>
      </c>
      <c r="F202" s="8" t="s">
        <v>37</v>
      </c>
      <c r="G202" s="10">
        <f t="shared" si="6"/>
        <v>66.569999999999993</v>
      </c>
      <c r="H202" s="5">
        <f t="shared" si="7"/>
        <v>82.7</v>
      </c>
      <c r="I202" s="5">
        <f t="shared" si="8"/>
        <v>438.31</v>
      </c>
      <c r="J202" s="16" t="s">
        <v>26</v>
      </c>
      <c r="K202" s="17">
        <v>66.569999999999993</v>
      </c>
      <c r="L202" s="71"/>
      <c r="M202" s="81"/>
      <c r="N202" s="9"/>
      <c r="O202" s="81"/>
      <c r="P202" s="7"/>
    </row>
    <row r="203" spans="1:16" x14ac:dyDescent="0.25">
      <c r="A203" s="4" t="s">
        <v>351</v>
      </c>
      <c r="B203" s="31" t="s">
        <v>38</v>
      </c>
      <c r="C203" s="4" t="s">
        <v>2</v>
      </c>
      <c r="D203" s="4" t="s">
        <v>163</v>
      </c>
      <c r="E203" s="10">
        <v>22</v>
      </c>
      <c r="F203" s="8" t="s">
        <v>34</v>
      </c>
      <c r="G203" s="10">
        <f t="shared" si="6"/>
        <v>13.99</v>
      </c>
      <c r="H203" s="5">
        <f t="shared" si="7"/>
        <v>17.38</v>
      </c>
      <c r="I203" s="5">
        <f t="shared" si="8"/>
        <v>382.36</v>
      </c>
      <c r="J203" s="16" t="s">
        <v>26</v>
      </c>
      <c r="K203" s="17">
        <v>13.99</v>
      </c>
      <c r="L203" s="71"/>
      <c r="M203" s="81"/>
      <c r="N203" s="9"/>
      <c r="O203" s="81"/>
      <c r="P203" s="7"/>
    </row>
    <row r="204" spans="1:16" ht="45" x14ac:dyDescent="0.25">
      <c r="A204" s="4" t="s">
        <v>352</v>
      </c>
      <c r="B204" s="31" t="s">
        <v>117</v>
      </c>
      <c r="C204" s="4" t="s">
        <v>8</v>
      </c>
      <c r="D204" s="4" t="s">
        <v>164</v>
      </c>
      <c r="E204" s="10">
        <v>0.48</v>
      </c>
      <c r="F204" s="8" t="s">
        <v>25</v>
      </c>
      <c r="G204" s="10">
        <f t="shared" si="6"/>
        <v>155.76</v>
      </c>
      <c r="H204" s="5">
        <f t="shared" si="7"/>
        <v>193.5</v>
      </c>
      <c r="I204" s="5">
        <f t="shared" si="8"/>
        <v>92.88</v>
      </c>
      <c r="J204" s="16" t="s">
        <v>26</v>
      </c>
      <c r="K204" s="17">
        <v>155.76</v>
      </c>
      <c r="L204" s="71"/>
      <c r="M204" s="81"/>
      <c r="N204" s="9"/>
      <c r="O204" s="81"/>
      <c r="P204" s="7"/>
    </row>
    <row r="205" spans="1:16" ht="22.5" x14ac:dyDescent="0.25">
      <c r="A205" s="4" t="s">
        <v>353</v>
      </c>
      <c r="B205" s="31" t="s">
        <v>667</v>
      </c>
      <c r="C205" s="4" t="s">
        <v>9</v>
      </c>
      <c r="D205" s="4" t="s">
        <v>165</v>
      </c>
      <c r="E205" s="93">
        <v>15.384615384615385</v>
      </c>
      <c r="F205" s="72" t="s">
        <v>175</v>
      </c>
      <c r="G205" s="10">
        <f t="shared" ref="G205:G268" si="9">ROUND(K205*(100%-I$7),2)</f>
        <v>22.92</v>
      </c>
      <c r="H205" s="5">
        <f t="shared" ref="H205:H268" si="10">ROUND(G205*(1+I$5),2)</f>
        <v>28.47</v>
      </c>
      <c r="I205" s="5">
        <f t="shared" ref="I205:I268" si="11">ROUND(E205*H205,2)</f>
        <v>438</v>
      </c>
      <c r="J205" s="21" t="s">
        <v>26</v>
      </c>
      <c r="K205" s="17">
        <v>22.92</v>
      </c>
      <c r="L205" s="71"/>
      <c r="M205" s="81"/>
      <c r="N205" s="9"/>
      <c r="O205" s="100"/>
      <c r="P205" s="103">
        <f>ROUND(N205/H205,3)</f>
        <v>0</v>
      </c>
    </row>
    <row r="206" spans="1:16" ht="33.75" x14ac:dyDescent="0.25">
      <c r="A206" s="4" t="s">
        <v>354</v>
      </c>
      <c r="B206" s="31" t="s">
        <v>118</v>
      </c>
      <c r="C206" s="4" t="s">
        <v>2</v>
      </c>
      <c r="D206" s="4" t="s">
        <v>166</v>
      </c>
      <c r="E206" s="93">
        <v>28.4250085054042</v>
      </c>
      <c r="F206" s="72" t="s">
        <v>25</v>
      </c>
      <c r="G206" s="10">
        <f t="shared" si="9"/>
        <v>307.58</v>
      </c>
      <c r="H206" s="5">
        <f t="shared" si="10"/>
        <v>382.11</v>
      </c>
      <c r="I206" s="5">
        <f t="shared" si="11"/>
        <v>10861.48</v>
      </c>
      <c r="J206" s="21" t="s">
        <v>26</v>
      </c>
      <c r="K206" s="17">
        <v>307.58</v>
      </c>
      <c r="L206" s="71"/>
      <c r="M206" s="81"/>
      <c r="N206" s="9"/>
      <c r="O206" s="100"/>
      <c r="P206" s="103">
        <f>ROUND(N206/H206,3)</f>
        <v>0</v>
      </c>
    </row>
    <row r="207" spans="1:16" ht="45" x14ac:dyDescent="0.25">
      <c r="A207" s="4" t="s">
        <v>355</v>
      </c>
      <c r="B207" s="31" t="s">
        <v>119</v>
      </c>
      <c r="C207" s="4" t="s">
        <v>2</v>
      </c>
      <c r="D207" s="4" t="s">
        <v>167</v>
      </c>
      <c r="E207" s="10">
        <v>18</v>
      </c>
      <c r="F207" s="8" t="s">
        <v>37</v>
      </c>
      <c r="G207" s="10">
        <f t="shared" si="9"/>
        <v>145.85</v>
      </c>
      <c r="H207" s="5">
        <f t="shared" si="10"/>
        <v>181.19</v>
      </c>
      <c r="I207" s="5">
        <f t="shared" si="11"/>
        <v>3261.42</v>
      </c>
      <c r="J207" s="16" t="s">
        <v>26</v>
      </c>
      <c r="K207" s="17">
        <v>145.85</v>
      </c>
      <c r="L207" s="71"/>
      <c r="M207" s="81"/>
      <c r="N207" s="9"/>
      <c r="O207" s="81"/>
      <c r="P207" s="7"/>
    </row>
    <row r="208" spans="1:16" s="1" customFormat="1" x14ac:dyDescent="0.25">
      <c r="A208" s="2" t="s">
        <v>356</v>
      </c>
      <c r="B208" s="30" t="s">
        <v>131</v>
      </c>
      <c r="C208" s="2"/>
      <c r="D208" s="2"/>
      <c r="E208" s="89"/>
      <c r="F208" s="79"/>
      <c r="G208" s="89"/>
      <c r="H208" s="3"/>
      <c r="I208" s="82">
        <f>SUM(I209:I231)</f>
        <v>260401.77000000005</v>
      </c>
      <c r="J208" s="80"/>
      <c r="K208" s="15"/>
      <c r="L208" s="71"/>
      <c r="M208" s="81"/>
      <c r="N208" s="81"/>
      <c r="O208" s="100"/>
      <c r="P208" s="103"/>
    </row>
    <row r="209" spans="1:16" ht="33.75" x14ac:dyDescent="0.25">
      <c r="A209" s="4" t="s">
        <v>357</v>
      </c>
      <c r="B209" s="31" t="s">
        <v>126</v>
      </c>
      <c r="C209" s="4" t="s">
        <v>9</v>
      </c>
      <c r="D209" s="4" t="s">
        <v>157</v>
      </c>
      <c r="E209" s="10">
        <v>7.3529392006126737E-2</v>
      </c>
      <c r="F209" s="8" t="s">
        <v>172</v>
      </c>
      <c r="G209" s="10">
        <f t="shared" si="9"/>
        <v>17973.400000000001</v>
      </c>
      <c r="H209" s="5">
        <f t="shared" si="10"/>
        <v>22328.35</v>
      </c>
      <c r="I209" s="5">
        <f t="shared" si="11"/>
        <v>1641.79</v>
      </c>
      <c r="J209" s="16" t="s">
        <v>26</v>
      </c>
      <c r="K209" s="17">
        <v>17973.400000000001</v>
      </c>
      <c r="L209" s="71"/>
      <c r="M209" s="81"/>
      <c r="N209" s="9"/>
      <c r="O209" s="100"/>
      <c r="P209" s="103">
        <f>ROUND(N209/H209,3)</f>
        <v>0</v>
      </c>
    </row>
    <row r="210" spans="1:16" ht="33.75" x14ac:dyDescent="0.25">
      <c r="A210" s="4" t="s">
        <v>358</v>
      </c>
      <c r="B210" s="31" t="s">
        <v>121</v>
      </c>
      <c r="C210" s="4" t="s">
        <v>2</v>
      </c>
      <c r="D210" s="4" t="s">
        <v>158</v>
      </c>
      <c r="E210" s="10">
        <v>5</v>
      </c>
      <c r="F210" s="8" t="s">
        <v>34</v>
      </c>
      <c r="G210" s="10">
        <f t="shared" si="9"/>
        <v>710.74</v>
      </c>
      <c r="H210" s="5">
        <f t="shared" si="10"/>
        <v>882.95</v>
      </c>
      <c r="I210" s="5">
        <f t="shared" si="11"/>
        <v>4414.75</v>
      </c>
      <c r="J210" s="16" t="s">
        <v>26</v>
      </c>
      <c r="K210" s="17">
        <v>710.74</v>
      </c>
      <c r="L210" s="71"/>
      <c r="M210" s="81"/>
      <c r="N210" s="9"/>
      <c r="O210" s="81"/>
      <c r="P210" s="7"/>
    </row>
    <row r="211" spans="1:16" ht="22.5" x14ac:dyDescent="0.25">
      <c r="A211" s="4" t="s">
        <v>359</v>
      </c>
      <c r="B211" s="31" t="s">
        <v>47</v>
      </c>
      <c r="C211" s="4" t="s">
        <v>1</v>
      </c>
      <c r="D211" s="4">
        <v>100344</v>
      </c>
      <c r="E211" s="10">
        <v>463.9</v>
      </c>
      <c r="F211" s="8" t="s">
        <v>35</v>
      </c>
      <c r="G211" s="10">
        <f t="shared" si="9"/>
        <v>10.86</v>
      </c>
      <c r="H211" s="5">
        <f t="shared" si="10"/>
        <v>13.49</v>
      </c>
      <c r="I211" s="5">
        <f t="shared" si="11"/>
        <v>6258.01</v>
      </c>
      <c r="J211" s="16" t="s">
        <v>26</v>
      </c>
      <c r="K211" s="17">
        <v>10.86</v>
      </c>
      <c r="L211" s="71"/>
      <c r="M211" s="81"/>
      <c r="N211" s="9"/>
      <c r="O211" s="81"/>
      <c r="P211" s="7"/>
    </row>
    <row r="212" spans="1:16" ht="22.5" x14ac:dyDescent="0.25">
      <c r="A212" s="4" t="s">
        <v>360</v>
      </c>
      <c r="B212" s="31" t="s">
        <v>36</v>
      </c>
      <c r="C212" s="4" t="s">
        <v>1</v>
      </c>
      <c r="D212" s="4">
        <v>100346</v>
      </c>
      <c r="E212" s="10">
        <v>1916.7</v>
      </c>
      <c r="F212" s="8" t="s">
        <v>35</v>
      </c>
      <c r="G212" s="10">
        <f t="shared" si="9"/>
        <v>8.56</v>
      </c>
      <c r="H212" s="5">
        <f t="shared" si="10"/>
        <v>10.63</v>
      </c>
      <c r="I212" s="5">
        <f t="shared" si="11"/>
        <v>20374.52</v>
      </c>
      <c r="J212" s="16" t="s">
        <v>26</v>
      </c>
      <c r="K212" s="17">
        <v>8.56</v>
      </c>
      <c r="L212" s="71"/>
      <c r="M212" s="81"/>
      <c r="N212" s="9"/>
      <c r="O212" s="81"/>
      <c r="P212" s="7"/>
    </row>
    <row r="213" spans="1:16" ht="22.5" x14ac:dyDescent="0.25">
      <c r="A213" s="4" t="s">
        <v>361</v>
      </c>
      <c r="B213" s="31" t="s">
        <v>122</v>
      </c>
      <c r="C213" s="4" t="s">
        <v>2</v>
      </c>
      <c r="D213" s="4" t="s">
        <v>159</v>
      </c>
      <c r="E213" s="10">
        <v>46.57</v>
      </c>
      <c r="F213" s="8" t="s">
        <v>35</v>
      </c>
      <c r="G213" s="10">
        <f t="shared" si="9"/>
        <v>13.29</v>
      </c>
      <c r="H213" s="5">
        <f t="shared" si="10"/>
        <v>16.510000000000002</v>
      </c>
      <c r="I213" s="5">
        <f t="shared" si="11"/>
        <v>768.87</v>
      </c>
      <c r="J213" s="16" t="s">
        <v>26</v>
      </c>
      <c r="K213" s="17">
        <v>13.29</v>
      </c>
      <c r="L213" s="71"/>
      <c r="M213" s="81"/>
      <c r="N213" s="9"/>
      <c r="O213" s="81"/>
      <c r="P213" s="7"/>
    </row>
    <row r="214" spans="1:16" ht="22.5" x14ac:dyDescent="0.25">
      <c r="A214" s="4" t="s">
        <v>362</v>
      </c>
      <c r="B214" s="31" t="s">
        <v>109</v>
      </c>
      <c r="C214" s="4" t="s">
        <v>2</v>
      </c>
      <c r="D214" s="4" t="s">
        <v>160</v>
      </c>
      <c r="E214" s="10">
        <v>13.82</v>
      </c>
      <c r="F214" s="8" t="s">
        <v>29</v>
      </c>
      <c r="G214" s="10">
        <f t="shared" si="9"/>
        <v>706.47</v>
      </c>
      <c r="H214" s="5">
        <f t="shared" si="10"/>
        <v>877.65</v>
      </c>
      <c r="I214" s="5">
        <f t="shared" si="11"/>
        <v>12129.12</v>
      </c>
      <c r="J214" s="16" t="s">
        <v>26</v>
      </c>
      <c r="K214" s="17">
        <v>706.47</v>
      </c>
      <c r="L214" s="71"/>
      <c r="M214" s="81"/>
      <c r="N214" s="9"/>
      <c r="O214" s="81"/>
      <c r="P214" s="7"/>
    </row>
    <row r="215" spans="1:16" ht="33.75" x14ac:dyDescent="0.25">
      <c r="A215" s="4" t="s">
        <v>363</v>
      </c>
      <c r="B215" s="31" t="s">
        <v>110</v>
      </c>
      <c r="C215" s="4" t="s">
        <v>2</v>
      </c>
      <c r="D215" s="4" t="s">
        <v>161</v>
      </c>
      <c r="E215" s="10">
        <v>58.06</v>
      </c>
      <c r="F215" s="8" t="s">
        <v>25</v>
      </c>
      <c r="G215" s="10">
        <f t="shared" si="9"/>
        <v>108.95</v>
      </c>
      <c r="H215" s="5">
        <f t="shared" si="10"/>
        <v>135.35</v>
      </c>
      <c r="I215" s="5">
        <f t="shared" si="11"/>
        <v>7858.42</v>
      </c>
      <c r="J215" s="16" t="s">
        <v>26</v>
      </c>
      <c r="K215" s="17">
        <v>108.95</v>
      </c>
      <c r="L215" s="71"/>
      <c r="M215" s="81"/>
      <c r="N215" s="9"/>
      <c r="O215" s="81"/>
      <c r="P215" s="7"/>
    </row>
    <row r="216" spans="1:16" ht="33.75" x14ac:dyDescent="0.25">
      <c r="A216" s="4" t="s">
        <v>364</v>
      </c>
      <c r="B216" s="31" t="s">
        <v>123</v>
      </c>
      <c r="C216" s="4" t="s">
        <v>1</v>
      </c>
      <c r="D216" s="4">
        <v>104844</v>
      </c>
      <c r="E216" s="10">
        <v>243</v>
      </c>
      <c r="F216" s="8" t="s">
        <v>37</v>
      </c>
      <c r="G216" s="10">
        <f t="shared" si="9"/>
        <v>92.73</v>
      </c>
      <c r="H216" s="5">
        <f t="shared" si="10"/>
        <v>115.2</v>
      </c>
      <c r="I216" s="5">
        <f t="shared" si="11"/>
        <v>27993.599999999999</v>
      </c>
      <c r="J216" s="16" t="s">
        <v>26</v>
      </c>
      <c r="K216" s="17">
        <v>92.73</v>
      </c>
      <c r="L216" s="71"/>
      <c r="M216" s="81"/>
      <c r="N216" s="9"/>
      <c r="O216" s="81"/>
      <c r="P216" s="7"/>
    </row>
    <row r="217" spans="1:16" ht="33.75" x14ac:dyDescent="0.25">
      <c r="A217" s="4" t="s">
        <v>365</v>
      </c>
      <c r="B217" s="31" t="s">
        <v>664</v>
      </c>
      <c r="C217" s="4" t="s">
        <v>171</v>
      </c>
      <c r="D217" s="4">
        <v>5605945</v>
      </c>
      <c r="E217" s="10">
        <v>18</v>
      </c>
      <c r="F217" s="8" t="s">
        <v>172</v>
      </c>
      <c r="G217" s="10">
        <f t="shared" si="9"/>
        <v>513.46</v>
      </c>
      <c r="H217" s="5">
        <f t="shared" si="10"/>
        <v>637.87</v>
      </c>
      <c r="I217" s="5">
        <f t="shared" si="11"/>
        <v>11481.66</v>
      </c>
      <c r="J217" s="16" t="s">
        <v>26</v>
      </c>
      <c r="K217" s="17">
        <v>513.46</v>
      </c>
      <c r="L217" s="71"/>
      <c r="M217" s="81"/>
      <c r="N217" s="9"/>
      <c r="O217" s="81"/>
      <c r="P217" s="7"/>
    </row>
    <row r="218" spans="1:16" ht="22.5" x14ac:dyDescent="0.25">
      <c r="A218" s="4" t="s">
        <v>366</v>
      </c>
      <c r="B218" s="31" t="s">
        <v>111</v>
      </c>
      <c r="C218" s="4" t="s">
        <v>171</v>
      </c>
      <c r="D218" s="4">
        <v>5605882</v>
      </c>
      <c r="E218" s="93">
        <v>270</v>
      </c>
      <c r="F218" s="72" t="s">
        <v>48</v>
      </c>
      <c r="G218" s="10">
        <f t="shared" si="9"/>
        <v>389.05</v>
      </c>
      <c r="H218" s="5">
        <f t="shared" si="10"/>
        <v>483.32</v>
      </c>
      <c r="I218" s="5">
        <f t="shared" si="11"/>
        <v>130496.4</v>
      </c>
      <c r="J218" s="21" t="s">
        <v>26</v>
      </c>
      <c r="K218" s="17">
        <v>389.05</v>
      </c>
      <c r="L218" s="71"/>
      <c r="M218" s="81"/>
      <c r="N218" s="9"/>
      <c r="O218" s="81"/>
      <c r="P218" s="7"/>
    </row>
    <row r="219" spans="1:16" x14ac:dyDescent="0.25">
      <c r="A219" s="4" t="s">
        <v>367</v>
      </c>
      <c r="B219" s="31" t="s">
        <v>112</v>
      </c>
      <c r="C219" s="4" t="s">
        <v>171</v>
      </c>
      <c r="D219" s="4">
        <v>5605942</v>
      </c>
      <c r="E219" s="10">
        <v>28.870480393821083</v>
      </c>
      <c r="F219" s="8" t="s">
        <v>173</v>
      </c>
      <c r="G219" s="10">
        <f t="shared" si="9"/>
        <v>47.42</v>
      </c>
      <c r="H219" s="5">
        <f t="shared" si="10"/>
        <v>58.91</v>
      </c>
      <c r="I219" s="5">
        <f t="shared" si="11"/>
        <v>1700.76</v>
      </c>
      <c r="J219" s="16" t="s">
        <v>26</v>
      </c>
      <c r="K219" s="17">
        <v>47.42</v>
      </c>
      <c r="L219" s="71"/>
      <c r="M219" s="81"/>
      <c r="N219" s="9"/>
      <c r="O219" s="100"/>
      <c r="P219" s="103">
        <f>ROUND(N219/H219,3)</f>
        <v>0</v>
      </c>
    </row>
    <row r="220" spans="1:16" ht="22.5" x14ac:dyDescent="0.25">
      <c r="A220" s="4" t="s">
        <v>368</v>
      </c>
      <c r="B220" s="31" t="s">
        <v>124</v>
      </c>
      <c r="C220" s="4" t="s">
        <v>1</v>
      </c>
      <c r="D220" s="4">
        <v>102713</v>
      </c>
      <c r="E220" s="10">
        <v>112.6</v>
      </c>
      <c r="F220" s="8" t="s">
        <v>25</v>
      </c>
      <c r="G220" s="10">
        <f t="shared" si="9"/>
        <v>10.82</v>
      </c>
      <c r="H220" s="5">
        <f t="shared" si="10"/>
        <v>13.44</v>
      </c>
      <c r="I220" s="5">
        <f t="shared" si="11"/>
        <v>1513.34</v>
      </c>
      <c r="J220" s="16" t="s">
        <v>26</v>
      </c>
      <c r="K220" s="17">
        <v>10.82</v>
      </c>
      <c r="L220" s="71"/>
      <c r="M220" s="81"/>
      <c r="N220" s="9"/>
      <c r="O220" s="81"/>
      <c r="P220" s="7"/>
    </row>
    <row r="221" spans="1:16" x14ac:dyDescent="0.25">
      <c r="A221" s="4" t="s">
        <v>369</v>
      </c>
      <c r="B221" s="31" t="s">
        <v>113</v>
      </c>
      <c r="C221" s="4" t="s">
        <v>1</v>
      </c>
      <c r="D221" s="4">
        <v>102716</v>
      </c>
      <c r="E221" s="10">
        <v>11.06</v>
      </c>
      <c r="F221" s="8" t="s">
        <v>29</v>
      </c>
      <c r="G221" s="10">
        <f t="shared" si="9"/>
        <v>144.37</v>
      </c>
      <c r="H221" s="5">
        <f t="shared" si="10"/>
        <v>179.35</v>
      </c>
      <c r="I221" s="5">
        <f t="shared" si="11"/>
        <v>1983.61</v>
      </c>
      <c r="J221" s="16" t="s">
        <v>26</v>
      </c>
      <c r="K221" s="17">
        <v>144.37</v>
      </c>
      <c r="L221" s="71"/>
      <c r="M221" s="81"/>
      <c r="N221" s="9"/>
      <c r="O221" s="81"/>
      <c r="P221" s="7"/>
    </row>
    <row r="222" spans="1:16" x14ac:dyDescent="0.25">
      <c r="A222" s="4" t="s">
        <v>370</v>
      </c>
      <c r="B222" s="31" t="s">
        <v>114</v>
      </c>
      <c r="C222" s="4" t="s">
        <v>171</v>
      </c>
      <c r="D222" s="4">
        <v>2003614</v>
      </c>
      <c r="E222" s="93">
        <v>20.399999999999999</v>
      </c>
      <c r="F222" s="72" t="s">
        <v>48</v>
      </c>
      <c r="G222" s="10">
        <f t="shared" si="9"/>
        <v>125.91</v>
      </c>
      <c r="H222" s="5">
        <f t="shared" si="10"/>
        <v>156.41999999999999</v>
      </c>
      <c r="I222" s="5">
        <f t="shared" si="11"/>
        <v>3190.97</v>
      </c>
      <c r="J222" s="21" t="s">
        <v>26</v>
      </c>
      <c r="K222" s="17">
        <v>125.91</v>
      </c>
      <c r="L222" s="71"/>
      <c r="M222" s="81"/>
      <c r="N222" s="9"/>
      <c r="O222" s="81"/>
      <c r="P222" s="7"/>
    </row>
    <row r="223" spans="1:16" ht="22.5" x14ac:dyDescent="0.25">
      <c r="A223" s="4" t="s">
        <v>371</v>
      </c>
      <c r="B223" s="31" t="s">
        <v>665</v>
      </c>
      <c r="C223" s="4" t="s">
        <v>171</v>
      </c>
      <c r="D223" s="4">
        <v>2003821</v>
      </c>
      <c r="E223" s="10">
        <v>13</v>
      </c>
      <c r="F223" s="8" t="s">
        <v>172</v>
      </c>
      <c r="G223" s="10">
        <f t="shared" si="9"/>
        <v>16.21</v>
      </c>
      <c r="H223" s="5">
        <f t="shared" si="10"/>
        <v>20.14</v>
      </c>
      <c r="I223" s="5">
        <f t="shared" si="11"/>
        <v>261.82</v>
      </c>
      <c r="J223" s="16" t="s">
        <v>26</v>
      </c>
      <c r="K223" s="17">
        <v>16.21</v>
      </c>
      <c r="L223" s="71"/>
      <c r="M223" s="81"/>
      <c r="N223" s="9"/>
      <c r="O223" s="81"/>
      <c r="P223" s="7"/>
    </row>
    <row r="224" spans="1:16" x14ac:dyDescent="0.25">
      <c r="A224" s="4" t="s">
        <v>372</v>
      </c>
      <c r="B224" s="31" t="s">
        <v>115</v>
      </c>
      <c r="C224" s="4" t="s">
        <v>171</v>
      </c>
      <c r="D224" s="4">
        <v>2003935</v>
      </c>
      <c r="E224" s="10">
        <v>5.2</v>
      </c>
      <c r="F224" s="8" t="s">
        <v>48</v>
      </c>
      <c r="G224" s="10">
        <f t="shared" si="9"/>
        <v>9.67</v>
      </c>
      <c r="H224" s="5">
        <f t="shared" si="10"/>
        <v>12.01</v>
      </c>
      <c r="I224" s="5">
        <f t="shared" si="11"/>
        <v>62.45</v>
      </c>
      <c r="J224" s="16" t="s">
        <v>26</v>
      </c>
      <c r="K224" s="17">
        <v>9.67</v>
      </c>
      <c r="L224" s="71"/>
      <c r="M224" s="81"/>
      <c r="N224" s="9"/>
      <c r="O224" s="81"/>
      <c r="P224" s="7"/>
    </row>
    <row r="225" spans="1:16" x14ac:dyDescent="0.25">
      <c r="A225" s="4" t="s">
        <v>373</v>
      </c>
      <c r="B225" s="31" t="s">
        <v>116</v>
      </c>
      <c r="C225" s="4" t="s">
        <v>9</v>
      </c>
      <c r="D225" s="4" t="s">
        <v>162</v>
      </c>
      <c r="E225" s="10">
        <v>2</v>
      </c>
      <c r="F225" s="8" t="s">
        <v>174</v>
      </c>
      <c r="G225" s="10">
        <f t="shared" si="9"/>
        <v>100.21</v>
      </c>
      <c r="H225" s="5">
        <f t="shared" si="10"/>
        <v>124.49</v>
      </c>
      <c r="I225" s="5">
        <f t="shared" si="11"/>
        <v>248.98</v>
      </c>
      <c r="J225" s="16" t="s">
        <v>26</v>
      </c>
      <c r="K225" s="17">
        <v>100.21</v>
      </c>
      <c r="L225" s="71"/>
      <c r="M225" s="81"/>
      <c r="N225" s="9"/>
      <c r="O225" s="81"/>
      <c r="P225" s="7"/>
    </row>
    <row r="226" spans="1:16" ht="22.5" x14ac:dyDescent="0.25">
      <c r="A226" s="4" t="s">
        <v>374</v>
      </c>
      <c r="B226" s="31" t="s">
        <v>666</v>
      </c>
      <c r="C226" s="4" t="s">
        <v>1</v>
      </c>
      <c r="D226" s="4">
        <v>98575</v>
      </c>
      <c r="E226" s="10">
        <v>4.76</v>
      </c>
      <c r="F226" s="8" t="s">
        <v>37</v>
      </c>
      <c r="G226" s="10">
        <f t="shared" si="9"/>
        <v>66.569999999999993</v>
      </c>
      <c r="H226" s="5">
        <f t="shared" si="10"/>
        <v>82.7</v>
      </c>
      <c r="I226" s="5">
        <f t="shared" si="11"/>
        <v>393.65</v>
      </c>
      <c r="J226" s="16" t="s">
        <v>26</v>
      </c>
      <c r="K226" s="17">
        <v>66.569999999999993</v>
      </c>
      <c r="L226" s="71"/>
      <c r="M226" s="81"/>
      <c r="N226" s="9"/>
      <c r="O226" s="81"/>
      <c r="P226" s="7"/>
    </row>
    <row r="227" spans="1:16" x14ac:dyDescent="0.25">
      <c r="A227" s="4" t="s">
        <v>375</v>
      </c>
      <c r="B227" s="31" t="s">
        <v>38</v>
      </c>
      <c r="C227" s="4" t="s">
        <v>2</v>
      </c>
      <c r="D227" s="4" t="s">
        <v>163</v>
      </c>
      <c r="E227" s="93">
        <v>34</v>
      </c>
      <c r="F227" s="72" t="s">
        <v>34</v>
      </c>
      <c r="G227" s="10">
        <f t="shared" si="9"/>
        <v>13.99</v>
      </c>
      <c r="H227" s="5">
        <f t="shared" si="10"/>
        <v>17.38</v>
      </c>
      <c r="I227" s="5">
        <f t="shared" si="11"/>
        <v>590.91999999999996</v>
      </c>
      <c r="J227" s="21" t="s">
        <v>26</v>
      </c>
      <c r="K227" s="17">
        <v>13.99</v>
      </c>
      <c r="L227" s="71"/>
      <c r="M227" s="81"/>
      <c r="N227" s="9"/>
      <c r="O227" s="81"/>
      <c r="P227" s="7"/>
    </row>
    <row r="228" spans="1:16" ht="45" x14ac:dyDescent="0.25">
      <c r="A228" s="4" t="s">
        <v>376</v>
      </c>
      <c r="B228" s="31" t="s">
        <v>117</v>
      </c>
      <c r="C228" s="4" t="s">
        <v>8</v>
      </c>
      <c r="D228" s="4" t="s">
        <v>164</v>
      </c>
      <c r="E228" s="10">
        <v>0.72</v>
      </c>
      <c r="F228" s="8" t="s">
        <v>25</v>
      </c>
      <c r="G228" s="10">
        <f t="shared" si="9"/>
        <v>155.76</v>
      </c>
      <c r="H228" s="5">
        <f t="shared" si="10"/>
        <v>193.5</v>
      </c>
      <c r="I228" s="5">
        <f t="shared" si="11"/>
        <v>139.32</v>
      </c>
      <c r="J228" s="16" t="s">
        <v>26</v>
      </c>
      <c r="K228" s="17">
        <v>155.76</v>
      </c>
      <c r="L228" s="71"/>
      <c r="M228" s="81"/>
      <c r="N228" s="9"/>
      <c r="O228" s="81"/>
      <c r="P228" s="7"/>
    </row>
    <row r="229" spans="1:16" ht="22.5" x14ac:dyDescent="0.25">
      <c r="A229" s="4" t="s">
        <v>377</v>
      </c>
      <c r="B229" s="31" t="s">
        <v>667</v>
      </c>
      <c r="C229" s="4" t="s">
        <v>9</v>
      </c>
      <c r="D229" s="4" t="s">
        <v>165</v>
      </c>
      <c r="E229" s="93">
        <v>30.769200000000001</v>
      </c>
      <c r="F229" s="72" t="s">
        <v>175</v>
      </c>
      <c r="G229" s="10">
        <f t="shared" si="9"/>
        <v>22.92</v>
      </c>
      <c r="H229" s="5">
        <f t="shared" si="10"/>
        <v>28.47</v>
      </c>
      <c r="I229" s="5">
        <f t="shared" si="11"/>
        <v>876</v>
      </c>
      <c r="J229" s="21" t="s">
        <v>26</v>
      </c>
      <c r="K229" s="17">
        <v>22.92</v>
      </c>
      <c r="L229" s="71"/>
      <c r="M229" s="81"/>
      <c r="N229" s="9"/>
      <c r="O229" s="100"/>
      <c r="P229" s="103">
        <f>ROUND(N229/H229,3)</f>
        <v>0</v>
      </c>
    </row>
    <row r="230" spans="1:16" ht="33.75" x14ac:dyDescent="0.25">
      <c r="A230" s="4" t="s">
        <v>378</v>
      </c>
      <c r="B230" s="31" t="s">
        <v>118</v>
      </c>
      <c r="C230" s="4" t="s">
        <v>2</v>
      </c>
      <c r="D230" s="4" t="s">
        <v>166</v>
      </c>
      <c r="E230" s="10">
        <v>55.3</v>
      </c>
      <c r="F230" s="8" t="s">
        <v>25</v>
      </c>
      <c r="G230" s="10">
        <f t="shared" si="9"/>
        <v>307.58</v>
      </c>
      <c r="H230" s="5">
        <f t="shared" si="10"/>
        <v>382.11</v>
      </c>
      <c r="I230" s="5">
        <f t="shared" si="11"/>
        <v>21130.68</v>
      </c>
      <c r="J230" s="16" t="s">
        <v>26</v>
      </c>
      <c r="K230" s="17">
        <v>307.58</v>
      </c>
      <c r="L230" s="71"/>
      <c r="M230" s="81"/>
      <c r="N230" s="9"/>
      <c r="O230" s="81"/>
      <c r="P230" s="7"/>
    </row>
    <row r="231" spans="1:16" ht="45" x14ac:dyDescent="0.25">
      <c r="A231" s="4" t="s">
        <v>379</v>
      </c>
      <c r="B231" s="31" t="s">
        <v>119</v>
      </c>
      <c r="C231" s="4" t="s">
        <v>2</v>
      </c>
      <c r="D231" s="4" t="s">
        <v>167</v>
      </c>
      <c r="E231" s="10">
        <v>27</v>
      </c>
      <c r="F231" s="8" t="s">
        <v>37</v>
      </c>
      <c r="G231" s="10">
        <f t="shared" si="9"/>
        <v>145.85</v>
      </c>
      <c r="H231" s="5">
        <f t="shared" si="10"/>
        <v>181.19</v>
      </c>
      <c r="I231" s="5">
        <f t="shared" si="11"/>
        <v>4892.13</v>
      </c>
      <c r="J231" s="16" t="s">
        <v>26</v>
      </c>
      <c r="K231" s="17">
        <v>145.85</v>
      </c>
      <c r="L231" s="71"/>
      <c r="M231" s="81"/>
      <c r="N231" s="9"/>
      <c r="O231" s="81"/>
      <c r="P231" s="7"/>
    </row>
    <row r="232" spans="1:16" x14ac:dyDescent="0.25">
      <c r="A232" s="2" t="s">
        <v>380</v>
      </c>
      <c r="B232" s="30" t="s">
        <v>132</v>
      </c>
      <c r="C232" s="2"/>
      <c r="D232" s="2"/>
      <c r="E232" s="89"/>
      <c r="F232" s="79"/>
      <c r="G232" s="89"/>
      <c r="H232" s="3"/>
      <c r="I232" s="3">
        <f>SUM(I233:I255)</f>
        <v>279845.86</v>
      </c>
      <c r="J232" s="16"/>
      <c r="K232" s="17"/>
      <c r="L232" s="71"/>
      <c r="M232" s="81"/>
      <c r="N232" s="9"/>
      <c r="O232" s="100"/>
    </row>
    <row r="233" spans="1:16" ht="33.75" x14ac:dyDescent="0.25">
      <c r="A233" s="4" t="s">
        <v>381</v>
      </c>
      <c r="B233" s="31" t="s">
        <v>126</v>
      </c>
      <c r="C233" s="4" t="s">
        <v>9</v>
      </c>
      <c r="D233" s="4" t="s">
        <v>157</v>
      </c>
      <c r="E233" s="10">
        <v>7.3529499999999998E-2</v>
      </c>
      <c r="F233" s="8" t="s">
        <v>172</v>
      </c>
      <c r="G233" s="10">
        <f t="shared" si="9"/>
        <v>17973.400000000001</v>
      </c>
      <c r="H233" s="5">
        <f t="shared" si="10"/>
        <v>22328.35</v>
      </c>
      <c r="I233" s="5">
        <f t="shared" si="11"/>
        <v>1641.79</v>
      </c>
      <c r="J233" s="16" t="s">
        <v>26</v>
      </c>
      <c r="K233" s="17">
        <v>17973.400000000001</v>
      </c>
      <c r="L233" s="71"/>
      <c r="M233" s="81"/>
      <c r="N233" s="9"/>
      <c r="O233" s="100"/>
      <c r="P233" s="106">
        <f>ROUND(N233/H233,3)</f>
        <v>0</v>
      </c>
    </row>
    <row r="234" spans="1:16" ht="33.75" x14ac:dyDescent="0.25">
      <c r="A234" s="4" t="s">
        <v>382</v>
      </c>
      <c r="B234" s="31" t="s">
        <v>121</v>
      </c>
      <c r="C234" s="4" t="s">
        <v>2</v>
      </c>
      <c r="D234" s="4" t="s">
        <v>158</v>
      </c>
      <c r="E234" s="10">
        <v>5</v>
      </c>
      <c r="F234" s="8" t="s">
        <v>34</v>
      </c>
      <c r="G234" s="10">
        <f t="shared" si="9"/>
        <v>710.74</v>
      </c>
      <c r="H234" s="5">
        <f t="shared" si="10"/>
        <v>882.95</v>
      </c>
      <c r="I234" s="5">
        <f t="shared" si="11"/>
        <v>4414.75</v>
      </c>
      <c r="J234" s="16" t="s">
        <v>26</v>
      </c>
      <c r="K234" s="17">
        <v>710.74</v>
      </c>
      <c r="L234" s="71"/>
      <c r="M234" s="81"/>
      <c r="N234" s="9"/>
      <c r="O234" s="81"/>
      <c r="P234" s="7"/>
    </row>
    <row r="235" spans="1:16" ht="22.5" x14ac:dyDescent="0.25">
      <c r="A235" s="4" t="s">
        <v>383</v>
      </c>
      <c r="B235" s="31" t="s">
        <v>47</v>
      </c>
      <c r="C235" s="4" t="s">
        <v>1</v>
      </c>
      <c r="D235" s="4">
        <v>100344</v>
      </c>
      <c r="E235" s="10">
        <v>553.4</v>
      </c>
      <c r="F235" s="8" t="s">
        <v>35</v>
      </c>
      <c r="G235" s="10">
        <f t="shared" si="9"/>
        <v>10.86</v>
      </c>
      <c r="H235" s="5">
        <f t="shared" si="10"/>
        <v>13.49</v>
      </c>
      <c r="I235" s="5">
        <f t="shared" si="11"/>
        <v>7465.37</v>
      </c>
      <c r="J235" s="16" t="s">
        <v>26</v>
      </c>
      <c r="K235" s="17">
        <v>10.86</v>
      </c>
      <c r="L235" s="71"/>
      <c r="M235" s="81"/>
      <c r="N235" s="9"/>
      <c r="O235" s="81"/>
      <c r="P235" s="7"/>
    </row>
    <row r="236" spans="1:16" ht="22.5" x14ac:dyDescent="0.25">
      <c r="A236" s="108" t="s">
        <v>384</v>
      </c>
      <c r="B236" s="31" t="s">
        <v>36</v>
      </c>
      <c r="C236" s="109" t="s">
        <v>1</v>
      </c>
      <c r="D236" s="8">
        <v>100346</v>
      </c>
      <c r="E236" s="10">
        <v>2312.5</v>
      </c>
      <c r="F236" s="8" t="s">
        <v>35</v>
      </c>
      <c r="G236" s="10">
        <f t="shared" si="9"/>
        <v>8.56</v>
      </c>
      <c r="H236" s="5">
        <f t="shared" si="10"/>
        <v>10.63</v>
      </c>
      <c r="I236" s="5">
        <f t="shared" si="11"/>
        <v>24581.88</v>
      </c>
      <c r="J236" s="20" t="s">
        <v>26</v>
      </c>
      <c r="K236" s="17">
        <v>8.56</v>
      </c>
      <c r="L236" s="71"/>
      <c r="N236" s="9"/>
      <c r="O236" s="81"/>
      <c r="P236" s="7"/>
    </row>
    <row r="237" spans="1:16" ht="22.5" x14ac:dyDescent="0.25">
      <c r="A237" s="8" t="s">
        <v>385</v>
      </c>
      <c r="B237" s="31" t="s">
        <v>122</v>
      </c>
      <c r="C237" s="72" t="s">
        <v>2</v>
      </c>
      <c r="D237" s="72" t="s">
        <v>159</v>
      </c>
      <c r="E237" s="93">
        <v>48.32</v>
      </c>
      <c r="F237" s="72" t="s">
        <v>35</v>
      </c>
      <c r="G237" s="10">
        <f t="shared" si="9"/>
        <v>13.29</v>
      </c>
      <c r="H237" s="5">
        <f t="shared" si="10"/>
        <v>16.510000000000002</v>
      </c>
      <c r="I237" s="5">
        <f t="shared" si="11"/>
        <v>797.76</v>
      </c>
      <c r="J237" s="18" t="s">
        <v>26</v>
      </c>
      <c r="K237" s="17">
        <v>13.29</v>
      </c>
      <c r="L237" s="71"/>
      <c r="M237" s="81"/>
      <c r="N237" s="9"/>
      <c r="O237" s="81"/>
      <c r="P237" s="7"/>
    </row>
    <row r="238" spans="1:16" ht="22.5" x14ac:dyDescent="0.25">
      <c r="A238" s="8" t="s">
        <v>386</v>
      </c>
      <c r="B238" s="31" t="s">
        <v>109</v>
      </c>
      <c r="C238" s="8" t="s">
        <v>2</v>
      </c>
      <c r="D238" s="85" t="s">
        <v>160</v>
      </c>
      <c r="E238" s="10">
        <v>15.05</v>
      </c>
      <c r="F238" s="8" t="s">
        <v>29</v>
      </c>
      <c r="G238" s="10">
        <f t="shared" si="9"/>
        <v>706.47</v>
      </c>
      <c r="H238" s="5">
        <f t="shared" si="10"/>
        <v>877.65</v>
      </c>
      <c r="I238" s="5">
        <f t="shared" si="11"/>
        <v>13208.63</v>
      </c>
      <c r="J238" s="16" t="s">
        <v>26</v>
      </c>
      <c r="K238" s="17">
        <v>706.47</v>
      </c>
      <c r="L238" s="71"/>
      <c r="M238" s="81"/>
      <c r="N238" s="9"/>
      <c r="O238" s="81"/>
      <c r="P238" s="7"/>
    </row>
    <row r="239" spans="1:16" ht="33.75" x14ac:dyDescent="0.25">
      <c r="A239" s="8" t="s">
        <v>387</v>
      </c>
      <c r="B239" s="31" t="s">
        <v>110</v>
      </c>
      <c r="C239" s="8" t="s">
        <v>2</v>
      </c>
      <c r="D239" s="8" t="s">
        <v>161</v>
      </c>
      <c r="E239" s="10">
        <v>63.21</v>
      </c>
      <c r="F239" s="8" t="s">
        <v>25</v>
      </c>
      <c r="G239" s="10">
        <f t="shared" si="9"/>
        <v>108.95</v>
      </c>
      <c r="H239" s="5">
        <f t="shared" si="10"/>
        <v>135.35</v>
      </c>
      <c r="I239" s="5">
        <f t="shared" si="11"/>
        <v>8555.4699999999993</v>
      </c>
      <c r="J239" s="16" t="s">
        <v>26</v>
      </c>
      <c r="K239" s="17">
        <v>108.95</v>
      </c>
      <c r="L239" s="71"/>
      <c r="M239" s="81"/>
      <c r="N239" s="9"/>
      <c r="O239" s="81"/>
      <c r="P239" s="7"/>
    </row>
    <row r="240" spans="1:16" ht="33.75" x14ac:dyDescent="0.25">
      <c r="A240" s="8" t="s">
        <v>388</v>
      </c>
      <c r="B240" s="31" t="s">
        <v>123</v>
      </c>
      <c r="C240" s="8" t="s">
        <v>1</v>
      </c>
      <c r="D240" s="85">
        <v>104844</v>
      </c>
      <c r="E240" s="10">
        <v>256.5</v>
      </c>
      <c r="F240" s="8" t="s">
        <v>37</v>
      </c>
      <c r="G240" s="10">
        <f t="shared" si="9"/>
        <v>92.73</v>
      </c>
      <c r="H240" s="5">
        <f t="shared" si="10"/>
        <v>115.2</v>
      </c>
      <c r="I240" s="5">
        <f t="shared" si="11"/>
        <v>29548.799999999999</v>
      </c>
      <c r="J240" s="16" t="s">
        <v>26</v>
      </c>
      <c r="K240" s="17">
        <v>92.73</v>
      </c>
      <c r="L240" s="71"/>
      <c r="M240" s="81"/>
      <c r="N240" s="9"/>
      <c r="O240" s="81"/>
      <c r="P240" s="7"/>
    </row>
    <row r="241" spans="1:16" ht="33.75" x14ac:dyDescent="0.25">
      <c r="A241" s="8" t="s">
        <v>389</v>
      </c>
      <c r="B241" s="31" t="s">
        <v>664</v>
      </c>
      <c r="C241" s="8" t="s">
        <v>171</v>
      </c>
      <c r="D241" s="85">
        <v>5605945</v>
      </c>
      <c r="E241" s="10">
        <v>19</v>
      </c>
      <c r="F241" s="8" t="s">
        <v>172</v>
      </c>
      <c r="G241" s="10">
        <f t="shared" si="9"/>
        <v>513.46</v>
      </c>
      <c r="H241" s="5">
        <f t="shared" si="10"/>
        <v>637.87</v>
      </c>
      <c r="I241" s="5">
        <f t="shared" si="11"/>
        <v>12119.53</v>
      </c>
      <c r="J241" s="16" t="s">
        <v>26</v>
      </c>
      <c r="K241" s="17">
        <v>513.46</v>
      </c>
      <c r="L241" s="71"/>
      <c r="M241" s="81"/>
      <c r="N241" s="9"/>
      <c r="O241" s="81"/>
      <c r="P241" s="7"/>
    </row>
    <row r="242" spans="1:16" ht="22.5" x14ac:dyDescent="0.25">
      <c r="A242" s="8" t="s">
        <v>390</v>
      </c>
      <c r="B242" s="31" t="s">
        <v>111</v>
      </c>
      <c r="C242" s="8" t="s">
        <v>171</v>
      </c>
      <c r="D242" s="85">
        <v>5605882</v>
      </c>
      <c r="E242" s="10">
        <v>285</v>
      </c>
      <c r="F242" s="8" t="s">
        <v>48</v>
      </c>
      <c r="G242" s="10">
        <f t="shared" si="9"/>
        <v>389.05</v>
      </c>
      <c r="H242" s="5">
        <f t="shared" si="10"/>
        <v>483.32</v>
      </c>
      <c r="I242" s="5">
        <f t="shared" si="11"/>
        <v>137746.20000000001</v>
      </c>
      <c r="J242" s="16" t="s">
        <v>26</v>
      </c>
      <c r="K242" s="17">
        <v>389.05</v>
      </c>
      <c r="L242" s="71"/>
      <c r="M242" s="81"/>
      <c r="N242" s="9"/>
      <c r="O242" s="81"/>
      <c r="P242" s="7"/>
    </row>
    <row r="243" spans="1:16" x14ac:dyDescent="0.25">
      <c r="A243" s="8" t="s">
        <v>391</v>
      </c>
      <c r="B243" s="31" t="s">
        <v>112</v>
      </c>
      <c r="C243" s="8" t="s">
        <v>171</v>
      </c>
      <c r="D243" s="85">
        <v>5605942</v>
      </c>
      <c r="E243" s="10">
        <v>30.474399999999999</v>
      </c>
      <c r="F243" s="8" t="s">
        <v>173</v>
      </c>
      <c r="G243" s="10">
        <f t="shared" si="9"/>
        <v>47.42</v>
      </c>
      <c r="H243" s="5">
        <f t="shared" si="10"/>
        <v>58.91</v>
      </c>
      <c r="I243" s="5">
        <f t="shared" si="11"/>
        <v>1795.25</v>
      </c>
      <c r="J243" s="16" t="s">
        <v>26</v>
      </c>
      <c r="K243" s="17">
        <v>47.42</v>
      </c>
      <c r="L243" s="71"/>
      <c r="M243" s="81"/>
      <c r="N243" s="9"/>
      <c r="O243" s="100"/>
      <c r="P243" s="106">
        <f>ROUND(N243/H243,3)</f>
        <v>0</v>
      </c>
    </row>
    <row r="244" spans="1:16" ht="22.5" x14ac:dyDescent="0.25">
      <c r="A244" s="8" t="s">
        <v>392</v>
      </c>
      <c r="B244" s="31" t="s">
        <v>124</v>
      </c>
      <c r="C244" s="8" t="s">
        <v>1</v>
      </c>
      <c r="D244" s="85">
        <v>102713</v>
      </c>
      <c r="E244" s="10">
        <v>122.4</v>
      </c>
      <c r="F244" s="8" t="s">
        <v>25</v>
      </c>
      <c r="G244" s="10">
        <f t="shared" si="9"/>
        <v>10.82</v>
      </c>
      <c r="H244" s="5">
        <f t="shared" si="10"/>
        <v>13.44</v>
      </c>
      <c r="I244" s="5">
        <f t="shared" si="11"/>
        <v>1645.06</v>
      </c>
      <c r="J244" s="16" t="s">
        <v>26</v>
      </c>
      <c r="K244" s="17">
        <v>10.82</v>
      </c>
      <c r="L244" s="71"/>
      <c r="M244" s="81"/>
      <c r="N244" s="9"/>
      <c r="O244" s="81"/>
      <c r="P244" s="7"/>
    </row>
    <row r="245" spans="1:16" x14ac:dyDescent="0.25">
      <c r="A245" s="8" t="s">
        <v>393</v>
      </c>
      <c r="B245" s="31" t="s">
        <v>113</v>
      </c>
      <c r="C245" s="8" t="s">
        <v>1</v>
      </c>
      <c r="D245" s="85">
        <v>102716</v>
      </c>
      <c r="E245" s="10">
        <v>12.04</v>
      </c>
      <c r="F245" s="8" t="s">
        <v>29</v>
      </c>
      <c r="G245" s="10">
        <f t="shared" si="9"/>
        <v>144.37</v>
      </c>
      <c r="H245" s="5">
        <f t="shared" si="10"/>
        <v>179.35</v>
      </c>
      <c r="I245" s="5">
        <f t="shared" si="11"/>
        <v>2159.37</v>
      </c>
      <c r="J245" s="16" t="s">
        <v>26</v>
      </c>
      <c r="K245" s="17">
        <v>144.37</v>
      </c>
      <c r="L245" s="71"/>
      <c r="M245" s="81"/>
      <c r="N245" s="9"/>
      <c r="O245" s="81"/>
      <c r="P245" s="7"/>
    </row>
    <row r="246" spans="1:16" x14ac:dyDescent="0.25">
      <c r="A246" s="8" t="s">
        <v>394</v>
      </c>
      <c r="B246" s="31" t="s">
        <v>114</v>
      </c>
      <c r="C246" s="8" t="s">
        <v>171</v>
      </c>
      <c r="D246" s="8">
        <v>2003614</v>
      </c>
      <c r="E246" s="10">
        <v>20.399999999999999</v>
      </c>
      <c r="F246" s="8" t="s">
        <v>48</v>
      </c>
      <c r="G246" s="10">
        <f t="shared" si="9"/>
        <v>125.91</v>
      </c>
      <c r="H246" s="5">
        <f t="shared" si="10"/>
        <v>156.41999999999999</v>
      </c>
      <c r="I246" s="5">
        <f t="shared" si="11"/>
        <v>3190.97</v>
      </c>
      <c r="J246" s="16" t="s">
        <v>26</v>
      </c>
      <c r="K246" s="17">
        <v>125.91</v>
      </c>
      <c r="L246" s="71"/>
      <c r="M246" s="81"/>
      <c r="N246" s="9"/>
      <c r="O246" s="81"/>
      <c r="P246" s="7"/>
    </row>
    <row r="247" spans="1:16" ht="22.5" x14ac:dyDescent="0.25">
      <c r="A247" s="8" t="s">
        <v>395</v>
      </c>
      <c r="B247" s="31" t="s">
        <v>665</v>
      </c>
      <c r="C247" s="8" t="s">
        <v>171</v>
      </c>
      <c r="D247" s="85">
        <v>2003821</v>
      </c>
      <c r="E247" s="10">
        <v>14</v>
      </c>
      <c r="F247" s="8" t="s">
        <v>172</v>
      </c>
      <c r="G247" s="10">
        <f t="shared" si="9"/>
        <v>16.21</v>
      </c>
      <c r="H247" s="5">
        <f t="shared" si="10"/>
        <v>20.14</v>
      </c>
      <c r="I247" s="5">
        <f t="shared" si="11"/>
        <v>281.95999999999998</v>
      </c>
      <c r="J247" s="16" t="s">
        <v>26</v>
      </c>
      <c r="K247" s="17">
        <v>16.21</v>
      </c>
      <c r="L247" s="71"/>
      <c r="M247" s="81"/>
      <c r="N247" s="9"/>
      <c r="O247" s="81"/>
      <c r="P247" s="7"/>
    </row>
    <row r="248" spans="1:16" x14ac:dyDescent="0.25">
      <c r="A248" s="8" t="s">
        <v>396</v>
      </c>
      <c r="B248" s="31" t="s">
        <v>115</v>
      </c>
      <c r="C248" s="8" t="s">
        <v>171</v>
      </c>
      <c r="D248" s="85">
        <v>2003935</v>
      </c>
      <c r="E248" s="10">
        <v>5.6</v>
      </c>
      <c r="F248" s="8" t="s">
        <v>48</v>
      </c>
      <c r="G248" s="10">
        <f t="shared" si="9"/>
        <v>9.67</v>
      </c>
      <c r="H248" s="5">
        <f t="shared" si="10"/>
        <v>12.01</v>
      </c>
      <c r="I248" s="5">
        <f t="shared" si="11"/>
        <v>67.260000000000005</v>
      </c>
      <c r="J248" s="16" t="s">
        <v>26</v>
      </c>
      <c r="K248" s="17">
        <v>9.67</v>
      </c>
      <c r="L248" s="71"/>
      <c r="M248" s="81"/>
      <c r="N248" s="9"/>
      <c r="O248" s="81"/>
      <c r="P248" s="7"/>
    </row>
    <row r="249" spans="1:16" x14ac:dyDescent="0.25">
      <c r="A249" s="8" t="s">
        <v>397</v>
      </c>
      <c r="B249" s="31" t="s">
        <v>116</v>
      </c>
      <c r="C249" s="8" t="s">
        <v>9</v>
      </c>
      <c r="D249" s="8" t="s">
        <v>162</v>
      </c>
      <c r="E249" s="10">
        <v>3</v>
      </c>
      <c r="F249" s="8" t="s">
        <v>174</v>
      </c>
      <c r="G249" s="10">
        <f t="shared" si="9"/>
        <v>100.21</v>
      </c>
      <c r="H249" s="5">
        <f t="shared" si="10"/>
        <v>124.49</v>
      </c>
      <c r="I249" s="5">
        <f t="shared" si="11"/>
        <v>373.47</v>
      </c>
      <c r="J249" s="16" t="s">
        <v>26</v>
      </c>
      <c r="K249" s="17">
        <v>100.21</v>
      </c>
      <c r="L249" s="71"/>
      <c r="M249" s="81"/>
      <c r="N249" s="9"/>
      <c r="O249" s="81"/>
      <c r="P249" s="7"/>
    </row>
    <row r="250" spans="1:16" ht="22.5" x14ac:dyDescent="0.25">
      <c r="A250" s="8" t="s">
        <v>398</v>
      </c>
      <c r="B250" s="31" t="s">
        <v>666</v>
      </c>
      <c r="C250" s="8" t="s">
        <v>1</v>
      </c>
      <c r="D250" s="8">
        <v>98575</v>
      </c>
      <c r="E250" s="10">
        <v>5.28</v>
      </c>
      <c r="F250" s="8" t="s">
        <v>37</v>
      </c>
      <c r="G250" s="10">
        <f t="shared" si="9"/>
        <v>66.569999999999993</v>
      </c>
      <c r="H250" s="5">
        <f t="shared" si="10"/>
        <v>82.7</v>
      </c>
      <c r="I250" s="5">
        <f t="shared" si="11"/>
        <v>436.66</v>
      </c>
      <c r="J250" s="16" t="s">
        <v>26</v>
      </c>
      <c r="K250" s="17">
        <v>66.569999999999993</v>
      </c>
      <c r="L250" s="71"/>
      <c r="M250" s="81"/>
      <c r="N250" s="9"/>
      <c r="O250" s="81"/>
      <c r="P250" s="7"/>
    </row>
    <row r="251" spans="1:16" x14ac:dyDescent="0.25">
      <c r="A251" s="8" t="s">
        <v>399</v>
      </c>
      <c r="B251" s="31" t="s">
        <v>38</v>
      </c>
      <c r="C251" s="8" t="s">
        <v>2</v>
      </c>
      <c r="D251" s="8" t="s">
        <v>163</v>
      </c>
      <c r="E251" s="10">
        <v>36</v>
      </c>
      <c r="F251" s="8" t="s">
        <v>34</v>
      </c>
      <c r="G251" s="10">
        <f t="shared" si="9"/>
        <v>13.99</v>
      </c>
      <c r="H251" s="5">
        <f t="shared" si="10"/>
        <v>17.38</v>
      </c>
      <c r="I251" s="5">
        <f t="shared" si="11"/>
        <v>625.67999999999995</v>
      </c>
      <c r="J251" s="16" t="s">
        <v>26</v>
      </c>
      <c r="K251" s="17">
        <v>13.99</v>
      </c>
      <c r="L251" s="71"/>
      <c r="M251" s="81"/>
      <c r="N251" s="9"/>
      <c r="O251" s="81"/>
      <c r="P251" s="7"/>
    </row>
    <row r="252" spans="1:16" ht="45" x14ac:dyDescent="0.25">
      <c r="A252" s="8" t="s">
        <v>400</v>
      </c>
      <c r="B252" s="31" t="s">
        <v>117</v>
      </c>
      <c r="C252" s="8" t="s">
        <v>8</v>
      </c>
      <c r="D252" s="85" t="s">
        <v>164</v>
      </c>
      <c r="E252" s="10">
        <v>0.76</v>
      </c>
      <c r="F252" s="8" t="s">
        <v>25</v>
      </c>
      <c r="G252" s="10">
        <f t="shared" si="9"/>
        <v>155.76</v>
      </c>
      <c r="H252" s="5">
        <f t="shared" si="10"/>
        <v>193.5</v>
      </c>
      <c r="I252" s="5">
        <f t="shared" si="11"/>
        <v>147.06</v>
      </c>
      <c r="J252" s="16" t="s">
        <v>26</v>
      </c>
      <c r="K252" s="17">
        <v>155.76</v>
      </c>
      <c r="L252" s="71"/>
      <c r="M252" s="81"/>
      <c r="N252" s="9"/>
      <c r="O252" s="81"/>
      <c r="P252" s="7"/>
    </row>
    <row r="253" spans="1:16" ht="22.5" x14ac:dyDescent="0.25">
      <c r="A253" s="8" t="s">
        <v>401</v>
      </c>
      <c r="B253" s="31" t="s">
        <v>667</v>
      </c>
      <c r="C253" s="8" t="s">
        <v>9</v>
      </c>
      <c r="D253" s="8" t="s">
        <v>165</v>
      </c>
      <c r="E253" s="95">
        <v>30.769100000000002</v>
      </c>
      <c r="F253" s="8" t="s">
        <v>175</v>
      </c>
      <c r="G253" s="10">
        <f t="shared" si="9"/>
        <v>22.92</v>
      </c>
      <c r="H253" s="5">
        <f t="shared" si="10"/>
        <v>28.47</v>
      </c>
      <c r="I253" s="5">
        <f t="shared" si="11"/>
        <v>876</v>
      </c>
      <c r="J253" s="18" t="s">
        <v>26</v>
      </c>
      <c r="K253" s="17">
        <v>22.92</v>
      </c>
      <c r="L253" s="71"/>
      <c r="M253" s="81"/>
      <c r="N253" s="9"/>
      <c r="O253" s="100"/>
      <c r="P253" s="106">
        <f>ROUND(N253/H253,3)</f>
        <v>0</v>
      </c>
    </row>
    <row r="254" spans="1:16" ht="33.75" x14ac:dyDescent="0.25">
      <c r="A254" s="8" t="s">
        <v>402</v>
      </c>
      <c r="B254" s="31" t="s">
        <v>118</v>
      </c>
      <c r="C254" s="8" t="s">
        <v>2</v>
      </c>
      <c r="D254" s="8" t="s">
        <v>166</v>
      </c>
      <c r="E254" s="10">
        <v>60.2</v>
      </c>
      <c r="F254" s="8" t="s">
        <v>25</v>
      </c>
      <c r="G254" s="10">
        <f t="shared" si="9"/>
        <v>307.58</v>
      </c>
      <c r="H254" s="5">
        <f t="shared" si="10"/>
        <v>382.11</v>
      </c>
      <c r="I254" s="5">
        <f t="shared" si="11"/>
        <v>23003.02</v>
      </c>
      <c r="J254" s="16" t="s">
        <v>26</v>
      </c>
      <c r="K254" s="17">
        <v>307.58</v>
      </c>
      <c r="L254" s="71"/>
      <c r="M254" s="81"/>
      <c r="N254" s="9"/>
      <c r="O254" s="81"/>
      <c r="P254" s="7"/>
    </row>
    <row r="255" spans="1:16" ht="45" x14ac:dyDescent="0.25">
      <c r="A255" s="8" t="s">
        <v>403</v>
      </c>
      <c r="B255" s="31" t="s">
        <v>119</v>
      </c>
      <c r="C255" s="8" t="s">
        <v>2</v>
      </c>
      <c r="D255" s="8" t="s">
        <v>167</v>
      </c>
      <c r="E255" s="10">
        <v>28.5</v>
      </c>
      <c r="F255" s="8" t="s">
        <v>37</v>
      </c>
      <c r="G255" s="10">
        <f t="shared" si="9"/>
        <v>145.85</v>
      </c>
      <c r="H255" s="5">
        <f t="shared" si="10"/>
        <v>181.19</v>
      </c>
      <c r="I255" s="5">
        <f t="shared" si="11"/>
        <v>5163.92</v>
      </c>
      <c r="J255" s="16" t="s">
        <v>26</v>
      </c>
      <c r="K255" s="17">
        <v>145.85</v>
      </c>
      <c r="L255" s="71"/>
      <c r="M255" s="81"/>
      <c r="N255" s="9"/>
      <c r="O255" s="81"/>
      <c r="P255" s="7"/>
    </row>
    <row r="256" spans="1:16" x14ac:dyDescent="0.25">
      <c r="A256" s="79" t="s">
        <v>404</v>
      </c>
      <c r="B256" s="30" t="s">
        <v>133</v>
      </c>
      <c r="C256" s="79"/>
      <c r="D256" s="79"/>
      <c r="E256" s="89"/>
      <c r="F256" s="79"/>
      <c r="G256" s="89"/>
      <c r="H256" s="3"/>
      <c r="I256" s="3">
        <f>SUM(I257:I279)</f>
        <v>262433.36000000004</v>
      </c>
      <c r="J256" s="16"/>
      <c r="K256" s="17"/>
      <c r="L256" s="71"/>
      <c r="M256" s="81"/>
      <c r="N256" s="9"/>
      <c r="O256" s="100"/>
    </row>
    <row r="257" spans="1:16" ht="33.75" x14ac:dyDescent="0.25">
      <c r="A257" s="8" t="s">
        <v>405</v>
      </c>
      <c r="B257" s="31" t="s">
        <v>126</v>
      </c>
      <c r="C257" s="8" t="s">
        <v>9</v>
      </c>
      <c r="D257" s="8" t="s">
        <v>157</v>
      </c>
      <c r="E257" s="10">
        <v>7.3529499999999998E-2</v>
      </c>
      <c r="F257" s="8" t="s">
        <v>172</v>
      </c>
      <c r="G257" s="10">
        <f t="shared" si="9"/>
        <v>17973.400000000001</v>
      </c>
      <c r="H257" s="5">
        <f t="shared" si="10"/>
        <v>22328.35</v>
      </c>
      <c r="I257" s="5">
        <f t="shared" si="11"/>
        <v>1641.79</v>
      </c>
      <c r="J257" s="16" t="s">
        <v>26</v>
      </c>
      <c r="K257" s="17">
        <v>17973.400000000001</v>
      </c>
      <c r="L257" s="71"/>
      <c r="M257" s="81"/>
      <c r="N257" s="9"/>
      <c r="O257" s="100"/>
      <c r="P257" s="106">
        <f>ROUND(N257/H257,3)</f>
        <v>0</v>
      </c>
    </row>
    <row r="258" spans="1:16" ht="33.75" x14ac:dyDescent="0.25">
      <c r="A258" s="8" t="s">
        <v>406</v>
      </c>
      <c r="B258" s="31" t="s">
        <v>121</v>
      </c>
      <c r="C258" s="72" t="s">
        <v>2</v>
      </c>
      <c r="D258" s="72" t="s">
        <v>158</v>
      </c>
      <c r="E258" s="93">
        <v>5</v>
      </c>
      <c r="F258" s="72" t="s">
        <v>34</v>
      </c>
      <c r="G258" s="10">
        <f t="shared" si="9"/>
        <v>710.74</v>
      </c>
      <c r="H258" s="5">
        <f t="shared" si="10"/>
        <v>882.95</v>
      </c>
      <c r="I258" s="5">
        <f t="shared" si="11"/>
        <v>4414.75</v>
      </c>
      <c r="J258" s="18" t="s">
        <v>26</v>
      </c>
      <c r="K258" s="17">
        <v>710.74</v>
      </c>
      <c r="L258" s="71"/>
      <c r="M258" s="81"/>
      <c r="N258" s="9"/>
      <c r="O258" s="81"/>
      <c r="P258" s="7"/>
    </row>
    <row r="259" spans="1:16" ht="22.5" x14ac:dyDescent="0.25">
      <c r="A259" s="8" t="s">
        <v>407</v>
      </c>
      <c r="B259" s="31" t="s">
        <v>47</v>
      </c>
      <c r="C259" s="72" t="s">
        <v>1</v>
      </c>
      <c r="D259" s="72">
        <v>100344</v>
      </c>
      <c r="E259" s="93">
        <v>512.70000000000005</v>
      </c>
      <c r="F259" s="72" t="s">
        <v>35</v>
      </c>
      <c r="G259" s="10">
        <f t="shared" si="9"/>
        <v>10.86</v>
      </c>
      <c r="H259" s="5">
        <f t="shared" si="10"/>
        <v>13.49</v>
      </c>
      <c r="I259" s="5">
        <f t="shared" si="11"/>
        <v>6916.32</v>
      </c>
      <c r="J259" s="18" t="s">
        <v>26</v>
      </c>
      <c r="K259" s="17">
        <v>10.86</v>
      </c>
      <c r="L259" s="71"/>
      <c r="M259" s="81"/>
      <c r="N259" s="9"/>
      <c r="O259" s="81"/>
      <c r="P259" s="7"/>
    </row>
    <row r="260" spans="1:16" ht="22.5" x14ac:dyDescent="0.25">
      <c r="A260" s="8" t="s">
        <v>408</v>
      </c>
      <c r="B260" s="31" t="s">
        <v>36</v>
      </c>
      <c r="C260" s="8" t="s">
        <v>1</v>
      </c>
      <c r="D260" s="85">
        <v>100346</v>
      </c>
      <c r="E260" s="10">
        <v>1833.4</v>
      </c>
      <c r="F260" s="8" t="s">
        <v>35</v>
      </c>
      <c r="G260" s="10">
        <f t="shared" si="9"/>
        <v>8.56</v>
      </c>
      <c r="H260" s="5">
        <f t="shared" si="10"/>
        <v>10.63</v>
      </c>
      <c r="I260" s="5">
        <f t="shared" si="11"/>
        <v>19489.04</v>
      </c>
      <c r="J260" s="16" t="s">
        <v>26</v>
      </c>
      <c r="K260" s="17">
        <v>8.56</v>
      </c>
      <c r="L260" s="71"/>
      <c r="M260" s="81"/>
      <c r="N260" s="9"/>
      <c r="O260" s="81"/>
      <c r="P260" s="7"/>
    </row>
    <row r="261" spans="1:16" ht="22.5" x14ac:dyDescent="0.25">
      <c r="A261" s="8" t="s">
        <v>409</v>
      </c>
      <c r="B261" s="31" t="s">
        <v>122</v>
      </c>
      <c r="C261" s="8" t="s">
        <v>2</v>
      </c>
      <c r="D261" s="85" t="s">
        <v>159</v>
      </c>
      <c r="E261" s="10">
        <v>168.02</v>
      </c>
      <c r="F261" s="8" t="s">
        <v>35</v>
      </c>
      <c r="G261" s="10">
        <f t="shared" si="9"/>
        <v>13.29</v>
      </c>
      <c r="H261" s="5">
        <f t="shared" si="10"/>
        <v>16.510000000000002</v>
      </c>
      <c r="I261" s="5">
        <f t="shared" si="11"/>
        <v>2774.01</v>
      </c>
      <c r="J261" s="16" t="s">
        <v>26</v>
      </c>
      <c r="K261" s="17">
        <v>13.29</v>
      </c>
      <c r="L261" s="71"/>
      <c r="M261" s="81"/>
      <c r="N261" s="9"/>
      <c r="O261" s="81"/>
      <c r="P261" s="7"/>
    </row>
    <row r="262" spans="1:16" ht="22.5" x14ac:dyDescent="0.25">
      <c r="A262" s="8" t="s">
        <v>410</v>
      </c>
      <c r="B262" s="31" t="s">
        <v>109</v>
      </c>
      <c r="C262" s="8" t="s">
        <v>2</v>
      </c>
      <c r="D262" s="85" t="s">
        <v>160</v>
      </c>
      <c r="E262" s="10">
        <v>13.9</v>
      </c>
      <c r="F262" s="8" t="s">
        <v>29</v>
      </c>
      <c r="G262" s="10">
        <f t="shared" si="9"/>
        <v>706.47</v>
      </c>
      <c r="H262" s="5">
        <f t="shared" si="10"/>
        <v>877.65</v>
      </c>
      <c r="I262" s="5">
        <f t="shared" si="11"/>
        <v>12199.34</v>
      </c>
      <c r="J262" s="16" t="s">
        <v>26</v>
      </c>
      <c r="K262" s="17">
        <v>706.47</v>
      </c>
      <c r="L262" s="71"/>
      <c r="M262" s="81"/>
      <c r="N262" s="9"/>
      <c r="O262" s="81"/>
      <c r="P262" s="7"/>
    </row>
    <row r="263" spans="1:16" ht="33.75" x14ac:dyDescent="0.25">
      <c r="A263" s="8" t="s">
        <v>411</v>
      </c>
      <c r="B263" s="31" t="s">
        <v>110</v>
      </c>
      <c r="C263" s="8" t="s">
        <v>2</v>
      </c>
      <c r="D263" s="85" t="s">
        <v>161</v>
      </c>
      <c r="E263" s="10">
        <v>58.38</v>
      </c>
      <c r="F263" s="8" t="s">
        <v>25</v>
      </c>
      <c r="G263" s="10">
        <f t="shared" si="9"/>
        <v>108.95</v>
      </c>
      <c r="H263" s="5">
        <f t="shared" si="10"/>
        <v>135.35</v>
      </c>
      <c r="I263" s="5">
        <f t="shared" si="11"/>
        <v>7901.73</v>
      </c>
      <c r="J263" s="16" t="s">
        <v>26</v>
      </c>
      <c r="K263" s="17">
        <v>108.95</v>
      </c>
      <c r="L263" s="71"/>
      <c r="M263" s="81"/>
      <c r="N263" s="9"/>
      <c r="O263" s="81"/>
      <c r="P263" s="7"/>
    </row>
    <row r="264" spans="1:16" ht="33.75" x14ac:dyDescent="0.25">
      <c r="A264" s="8" t="s">
        <v>412</v>
      </c>
      <c r="B264" s="31" t="s">
        <v>123</v>
      </c>
      <c r="C264" s="8" t="s">
        <v>1</v>
      </c>
      <c r="D264" s="8">
        <v>104844</v>
      </c>
      <c r="E264" s="10">
        <v>243</v>
      </c>
      <c r="F264" s="8" t="s">
        <v>37</v>
      </c>
      <c r="G264" s="10">
        <f t="shared" si="9"/>
        <v>92.73</v>
      </c>
      <c r="H264" s="5">
        <f t="shared" si="10"/>
        <v>115.2</v>
      </c>
      <c r="I264" s="5">
        <f t="shared" si="11"/>
        <v>27993.599999999999</v>
      </c>
      <c r="J264" s="16" t="s">
        <v>26</v>
      </c>
      <c r="K264" s="17">
        <v>92.73</v>
      </c>
      <c r="L264" s="71"/>
      <c r="M264" s="81"/>
      <c r="N264" s="9"/>
      <c r="O264" s="81"/>
      <c r="P264" s="7"/>
    </row>
    <row r="265" spans="1:16" ht="33.75" x14ac:dyDescent="0.25">
      <c r="A265" s="8" t="s">
        <v>413</v>
      </c>
      <c r="B265" s="31" t="s">
        <v>664</v>
      </c>
      <c r="C265" s="72" t="s">
        <v>171</v>
      </c>
      <c r="D265" s="72">
        <v>5605945</v>
      </c>
      <c r="E265" s="93">
        <v>18</v>
      </c>
      <c r="F265" s="72" t="s">
        <v>172</v>
      </c>
      <c r="G265" s="10">
        <f t="shared" si="9"/>
        <v>513.46</v>
      </c>
      <c r="H265" s="5">
        <f t="shared" si="10"/>
        <v>637.87</v>
      </c>
      <c r="I265" s="5">
        <f t="shared" si="11"/>
        <v>11481.66</v>
      </c>
      <c r="J265" s="18" t="s">
        <v>26</v>
      </c>
      <c r="K265" s="17">
        <v>513.46</v>
      </c>
      <c r="L265" s="71"/>
      <c r="M265" s="81"/>
      <c r="N265" s="9"/>
      <c r="O265" s="81"/>
      <c r="P265" s="7"/>
    </row>
    <row r="266" spans="1:16" ht="22.5" x14ac:dyDescent="0.25">
      <c r="A266" s="8" t="s">
        <v>414</v>
      </c>
      <c r="B266" s="31" t="s">
        <v>111</v>
      </c>
      <c r="C266" s="8" t="s">
        <v>171</v>
      </c>
      <c r="D266" s="8">
        <v>5605882</v>
      </c>
      <c r="E266" s="10">
        <v>270</v>
      </c>
      <c r="F266" s="8" t="s">
        <v>48</v>
      </c>
      <c r="G266" s="10">
        <f t="shared" si="9"/>
        <v>389.05</v>
      </c>
      <c r="H266" s="5">
        <f t="shared" si="10"/>
        <v>483.32</v>
      </c>
      <c r="I266" s="5">
        <f t="shared" si="11"/>
        <v>130496.4</v>
      </c>
      <c r="J266" s="16" t="s">
        <v>26</v>
      </c>
      <c r="K266" s="17">
        <v>389.05</v>
      </c>
      <c r="L266" s="71"/>
      <c r="M266" s="81"/>
      <c r="N266" s="9"/>
      <c r="O266" s="81"/>
      <c r="P266" s="7"/>
    </row>
    <row r="267" spans="1:16" x14ac:dyDescent="0.25">
      <c r="A267" s="8" t="s">
        <v>415</v>
      </c>
      <c r="B267" s="31" t="s">
        <v>112</v>
      </c>
      <c r="C267" s="8" t="s">
        <v>171</v>
      </c>
      <c r="D267" s="85">
        <v>5605942</v>
      </c>
      <c r="E267" s="10">
        <v>28.8705</v>
      </c>
      <c r="F267" s="8" t="s">
        <v>173</v>
      </c>
      <c r="G267" s="10">
        <f t="shared" si="9"/>
        <v>47.42</v>
      </c>
      <c r="H267" s="5">
        <f t="shared" si="10"/>
        <v>58.91</v>
      </c>
      <c r="I267" s="5">
        <f t="shared" si="11"/>
        <v>1700.76</v>
      </c>
      <c r="J267" s="16" t="s">
        <v>26</v>
      </c>
      <c r="K267" s="17">
        <v>47.42</v>
      </c>
      <c r="L267" s="71"/>
      <c r="M267" s="81"/>
      <c r="N267" s="9"/>
      <c r="O267" s="100"/>
      <c r="P267" s="106">
        <f>ROUND(N267/H267,3)</f>
        <v>0</v>
      </c>
    </row>
    <row r="268" spans="1:16" ht="22.5" x14ac:dyDescent="0.25">
      <c r="A268" s="8" t="s">
        <v>416</v>
      </c>
      <c r="B268" s="31" t="s">
        <v>124</v>
      </c>
      <c r="C268" s="8" t="s">
        <v>1</v>
      </c>
      <c r="D268" s="85">
        <v>102713</v>
      </c>
      <c r="E268" s="10">
        <v>113.2</v>
      </c>
      <c r="F268" s="8" t="s">
        <v>25</v>
      </c>
      <c r="G268" s="10">
        <f t="shared" si="9"/>
        <v>10.82</v>
      </c>
      <c r="H268" s="5">
        <f t="shared" si="10"/>
        <v>13.44</v>
      </c>
      <c r="I268" s="5">
        <f t="shared" si="11"/>
        <v>1521.41</v>
      </c>
      <c r="J268" s="16" t="s">
        <v>26</v>
      </c>
      <c r="K268" s="17">
        <v>10.82</v>
      </c>
      <c r="L268" s="71"/>
      <c r="M268" s="81"/>
      <c r="N268" s="9"/>
      <c r="O268" s="81"/>
      <c r="P268" s="7"/>
    </row>
    <row r="269" spans="1:16" x14ac:dyDescent="0.25">
      <c r="A269" s="8" t="s">
        <v>417</v>
      </c>
      <c r="B269" s="31" t="s">
        <v>113</v>
      </c>
      <c r="C269" s="8" t="s">
        <v>1</v>
      </c>
      <c r="D269" s="85">
        <v>102716</v>
      </c>
      <c r="E269" s="10">
        <v>11.12</v>
      </c>
      <c r="F269" s="8" t="s">
        <v>29</v>
      </c>
      <c r="G269" s="10">
        <f t="shared" ref="G269:G332" si="12">ROUND(K269*(100%-I$7),2)</f>
        <v>144.37</v>
      </c>
      <c r="H269" s="5">
        <f t="shared" ref="H269:H332" si="13">ROUND(G269*(1+I$5),2)</f>
        <v>179.35</v>
      </c>
      <c r="I269" s="5">
        <f t="shared" ref="I269:I332" si="14">ROUND(E269*H269,2)</f>
        <v>1994.37</v>
      </c>
      <c r="J269" s="16" t="s">
        <v>26</v>
      </c>
      <c r="K269" s="17">
        <v>144.37</v>
      </c>
      <c r="L269" s="71"/>
      <c r="M269" s="81"/>
      <c r="N269" s="9"/>
      <c r="O269" s="81"/>
      <c r="P269" s="7"/>
    </row>
    <row r="270" spans="1:16" x14ac:dyDescent="0.25">
      <c r="A270" s="8" t="s">
        <v>418</v>
      </c>
      <c r="B270" s="31" t="s">
        <v>114</v>
      </c>
      <c r="C270" s="8" t="s">
        <v>171</v>
      </c>
      <c r="D270" s="85">
        <v>2003614</v>
      </c>
      <c r="E270" s="10">
        <v>20.399999999999999</v>
      </c>
      <c r="F270" s="8" t="s">
        <v>48</v>
      </c>
      <c r="G270" s="10">
        <f t="shared" si="12"/>
        <v>125.91</v>
      </c>
      <c r="H270" s="5">
        <f t="shared" si="13"/>
        <v>156.41999999999999</v>
      </c>
      <c r="I270" s="5">
        <f t="shared" si="14"/>
        <v>3190.97</v>
      </c>
      <c r="J270" s="16" t="s">
        <v>26</v>
      </c>
      <c r="K270" s="17">
        <v>125.91</v>
      </c>
      <c r="L270" s="71"/>
      <c r="M270" s="81"/>
      <c r="N270" s="9"/>
      <c r="O270" s="81"/>
      <c r="P270" s="7"/>
    </row>
    <row r="271" spans="1:16" ht="22.5" x14ac:dyDescent="0.25">
      <c r="A271" s="8" t="s">
        <v>419</v>
      </c>
      <c r="B271" s="31" t="s">
        <v>665</v>
      </c>
      <c r="C271" s="8" t="s">
        <v>171</v>
      </c>
      <c r="D271" s="85">
        <v>2003821</v>
      </c>
      <c r="E271" s="10">
        <v>13</v>
      </c>
      <c r="F271" s="8" t="s">
        <v>172</v>
      </c>
      <c r="G271" s="10">
        <f t="shared" si="12"/>
        <v>16.21</v>
      </c>
      <c r="H271" s="5">
        <f t="shared" si="13"/>
        <v>20.14</v>
      </c>
      <c r="I271" s="5">
        <f t="shared" si="14"/>
        <v>261.82</v>
      </c>
      <c r="J271" s="16" t="s">
        <v>26</v>
      </c>
      <c r="K271" s="17">
        <v>16.21</v>
      </c>
      <c r="L271" s="71"/>
      <c r="M271" s="81"/>
      <c r="N271" s="9"/>
      <c r="O271" s="81"/>
      <c r="P271" s="7"/>
    </row>
    <row r="272" spans="1:16" x14ac:dyDescent="0.25">
      <c r="A272" s="8" t="s">
        <v>420</v>
      </c>
      <c r="B272" s="31" t="s">
        <v>668</v>
      </c>
      <c r="C272" s="72" t="s">
        <v>171</v>
      </c>
      <c r="D272" s="72">
        <v>2003935</v>
      </c>
      <c r="E272" s="93">
        <v>5.2</v>
      </c>
      <c r="F272" s="72" t="s">
        <v>48</v>
      </c>
      <c r="G272" s="10">
        <f t="shared" si="12"/>
        <v>9.67</v>
      </c>
      <c r="H272" s="5">
        <f t="shared" si="13"/>
        <v>12.01</v>
      </c>
      <c r="I272" s="5">
        <f t="shared" si="14"/>
        <v>62.45</v>
      </c>
      <c r="J272" s="18" t="s">
        <v>26</v>
      </c>
      <c r="K272" s="17">
        <v>9.67</v>
      </c>
      <c r="L272" s="71"/>
      <c r="M272" s="81"/>
      <c r="N272" s="9"/>
      <c r="O272" s="81"/>
      <c r="P272" s="7"/>
    </row>
    <row r="273" spans="1:16" x14ac:dyDescent="0.25">
      <c r="A273" s="8" t="s">
        <v>421</v>
      </c>
      <c r="B273" s="31" t="s">
        <v>116</v>
      </c>
      <c r="C273" s="8" t="s">
        <v>9</v>
      </c>
      <c r="D273" s="8" t="s">
        <v>162</v>
      </c>
      <c r="E273" s="10">
        <v>2</v>
      </c>
      <c r="F273" s="8" t="s">
        <v>174</v>
      </c>
      <c r="G273" s="10">
        <f t="shared" si="12"/>
        <v>100.21</v>
      </c>
      <c r="H273" s="5">
        <f t="shared" si="13"/>
        <v>124.49</v>
      </c>
      <c r="I273" s="5">
        <f t="shared" si="14"/>
        <v>248.98</v>
      </c>
      <c r="J273" s="16" t="s">
        <v>26</v>
      </c>
      <c r="K273" s="17">
        <v>100.21</v>
      </c>
      <c r="L273" s="71"/>
      <c r="M273" s="81"/>
      <c r="N273" s="9"/>
      <c r="O273" s="81"/>
      <c r="P273" s="7"/>
    </row>
    <row r="274" spans="1:16" ht="22.5" x14ac:dyDescent="0.25">
      <c r="A274" s="8" t="s">
        <v>422</v>
      </c>
      <c r="B274" s="31" t="s">
        <v>666</v>
      </c>
      <c r="C274" s="8" t="s">
        <v>1</v>
      </c>
      <c r="D274" s="8">
        <v>98575</v>
      </c>
      <c r="E274" s="10">
        <v>4.84</v>
      </c>
      <c r="F274" s="8" t="s">
        <v>37</v>
      </c>
      <c r="G274" s="10">
        <f t="shared" si="12"/>
        <v>66.569999999999993</v>
      </c>
      <c r="H274" s="5">
        <f t="shared" si="13"/>
        <v>82.7</v>
      </c>
      <c r="I274" s="5">
        <f t="shared" si="14"/>
        <v>400.27</v>
      </c>
      <c r="J274" s="16" t="s">
        <v>26</v>
      </c>
      <c r="K274" s="17">
        <v>66.569999999999993</v>
      </c>
      <c r="L274" s="71"/>
      <c r="M274" s="81"/>
      <c r="N274" s="9"/>
      <c r="O274" s="81"/>
      <c r="P274" s="7"/>
    </row>
    <row r="275" spans="1:16" x14ac:dyDescent="0.25">
      <c r="A275" s="8" t="s">
        <v>423</v>
      </c>
      <c r="B275" s="31" t="s">
        <v>38</v>
      </c>
      <c r="C275" s="8" t="s">
        <v>2</v>
      </c>
      <c r="D275" s="85" t="s">
        <v>163</v>
      </c>
      <c r="E275" s="10">
        <v>34</v>
      </c>
      <c r="F275" s="8" t="s">
        <v>34</v>
      </c>
      <c r="G275" s="10">
        <f t="shared" si="12"/>
        <v>13.99</v>
      </c>
      <c r="H275" s="5">
        <f t="shared" si="13"/>
        <v>17.38</v>
      </c>
      <c r="I275" s="5">
        <f t="shared" si="14"/>
        <v>590.91999999999996</v>
      </c>
      <c r="J275" s="16" t="s">
        <v>26</v>
      </c>
      <c r="K275" s="17">
        <v>13.99</v>
      </c>
      <c r="L275" s="71"/>
      <c r="M275" s="81"/>
      <c r="N275" s="9"/>
      <c r="O275" s="81"/>
      <c r="P275" s="7"/>
    </row>
    <row r="276" spans="1:16" ht="45" x14ac:dyDescent="0.25">
      <c r="A276" s="8" t="s">
        <v>424</v>
      </c>
      <c r="B276" s="31" t="s">
        <v>117</v>
      </c>
      <c r="C276" s="8" t="s">
        <v>8</v>
      </c>
      <c r="D276" s="85" t="s">
        <v>164</v>
      </c>
      <c r="E276" s="10">
        <v>0.72</v>
      </c>
      <c r="F276" s="8" t="s">
        <v>25</v>
      </c>
      <c r="G276" s="10">
        <f t="shared" si="12"/>
        <v>155.76</v>
      </c>
      <c r="H276" s="5">
        <f t="shared" si="13"/>
        <v>193.5</v>
      </c>
      <c r="I276" s="5">
        <f t="shared" si="14"/>
        <v>139.32</v>
      </c>
      <c r="J276" s="16" t="s">
        <v>26</v>
      </c>
      <c r="K276" s="17">
        <v>155.76</v>
      </c>
      <c r="L276" s="71"/>
      <c r="M276" s="81"/>
      <c r="N276" s="9"/>
      <c r="O276" s="81"/>
      <c r="P276" s="7"/>
    </row>
    <row r="277" spans="1:16" ht="22.5" x14ac:dyDescent="0.25">
      <c r="A277" s="8" t="s">
        <v>425</v>
      </c>
      <c r="B277" s="31" t="s">
        <v>667</v>
      </c>
      <c r="C277" s="8" t="s">
        <v>9</v>
      </c>
      <c r="D277" s="8" t="s">
        <v>165</v>
      </c>
      <c r="E277" s="10">
        <v>30.769100000000002</v>
      </c>
      <c r="F277" s="8" t="s">
        <v>175</v>
      </c>
      <c r="G277" s="10">
        <f t="shared" si="12"/>
        <v>22.92</v>
      </c>
      <c r="H277" s="5">
        <f t="shared" si="13"/>
        <v>28.47</v>
      </c>
      <c r="I277" s="5">
        <f t="shared" si="14"/>
        <v>876</v>
      </c>
      <c r="J277" s="16" t="s">
        <v>26</v>
      </c>
      <c r="K277" s="17">
        <v>22.92</v>
      </c>
      <c r="L277" s="71"/>
      <c r="M277" s="81"/>
      <c r="N277" s="9"/>
      <c r="O277" s="100"/>
      <c r="P277" s="106">
        <f>ROUND(N277/H277,3)</f>
        <v>0</v>
      </c>
    </row>
    <row r="278" spans="1:16" ht="33.75" x14ac:dyDescent="0.25">
      <c r="A278" s="8" t="s">
        <v>426</v>
      </c>
      <c r="B278" s="31" t="s">
        <v>118</v>
      </c>
      <c r="C278" s="72" t="s">
        <v>2</v>
      </c>
      <c r="D278" s="72" t="s">
        <v>166</v>
      </c>
      <c r="E278" s="93">
        <v>55.6</v>
      </c>
      <c r="F278" s="72" t="s">
        <v>25</v>
      </c>
      <c r="G278" s="10">
        <f t="shared" si="12"/>
        <v>307.58</v>
      </c>
      <c r="H278" s="5">
        <f t="shared" si="13"/>
        <v>382.11</v>
      </c>
      <c r="I278" s="5">
        <f t="shared" si="14"/>
        <v>21245.32</v>
      </c>
      <c r="J278" s="18" t="s">
        <v>26</v>
      </c>
      <c r="K278" s="17">
        <v>307.58</v>
      </c>
      <c r="L278" s="71"/>
      <c r="M278" s="81"/>
      <c r="N278" s="9"/>
      <c r="O278" s="81"/>
      <c r="P278" s="7"/>
    </row>
    <row r="279" spans="1:16" ht="45" x14ac:dyDescent="0.25">
      <c r="A279" s="8" t="s">
        <v>427</v>
      </c>
      <c r="B279" s="31" t="s">
        <v>119</v>
      </c>
      <c r="C279" s="8" t="s">
        <v>2</v>
      </c>
      <c r="D279" s="85" t="s">
        <v>167</v>
      </c>
      <c r="E279" s="10">
        <v>27</v>
      </c>
      <c r="F279" s="8" t="s">
        <v>37</v>
      </c>
      <c r="G279" s="10">
        <f t="shared" si="12"/>
        <v>145.85</v>
      </c>
      <c r="H279" s="5">
        <f t="shared" si="13"/>
        <v>181.19</v>
      </c>
      <c r="I279" s="5">
        <f t="shared" si="14"/>
        <v>4892.13</v>
      </c>
      <c r="J279" s="16" t="s">
        <v>26</v>
      </c>
      <c r="K279" s="17">
        <v>145.85</v>
      </c>
      <c r="L279" s="71"/>
      <c r="M279" s="81"/>
      <c r="N279" s="9"/>
      <c r="O279" s="81"/>
      <c r="P279" s="7"/>
    </row>
    <row r="280" spans="1:16" x14ac:dyDescent="0.25">
      <c r="A280" s="79" t="s">
        <v>428</v>
      </c>
      <c r="B280" s="30" t="s">
        <v>134</v>
      </c>
      <c r="C280" s="79"/>
      <c r="D280" s="79"/>
      <c r="E280" s="89"/>
      <c r="F280" s="79"/>
      <c r="G280" s="89"/>
      <c r="H280" s="3"/>
      <c r="I280" s="3">
        <f>SUM(I281:I302)</f>
        <v>245808.89</v>
      </c>
      <c r="J280" s="16"/>
      <c r="K280" s="17"/>
      <c r="L280" s="71"/>
      <c r="M280" s="81"/>
      <c r="N280" s="9"/>
      <c r="O280" s="100"/>
    </row>
    <row r="281" spans="1:16" ht="33.75" x14ac:dyDescent="0.25">
      <c r="A281" s="8" t="s">
        <v>429</v>
      </c>
      <c r="B281" s="31" t="s">
        <v>126</v>
      </c>
      <c r="C281" s="72" t="s">
        <v>9</v>
      </c>
      <c r="D281" s="72" t="s">
        <v>157</v>
      </c>
      <c r="E281" s="10">
        <v>7.3529499999999998E-2</v>
      </c>
      <c r="F281" s="72" t="s">
        <v>172</v>
      </c>
      <c r="G281" s="10">
        <f t="shared" si="12"/>
        <v>17973.400000000001</v>
      </c>
      <c r="H281" s="5">
        <f t="shared" si="13"/>
        <v>22328.35</v>
      </c>
      <c r="I281" s="5">
        <f t="shared" si="14"/>
        <v>1641.79</v>
      </c>
      <c r="J281" s="18" t="s">
        <v>26</v>
      </c>
      <c r="K281" s="17">
        <v>17973.400000000001</v>
      </c>
      <c r="L281" s="71"/>
      <c r="M281" s="81"/>
      <c r="N281" s="9"/>
      <c r="O281" s="100"/>
      <c r="P281" s="106">
        <f>ROUND(N281/H281,3)</f>
        <v>0</v>
      </c>
    </row>
    <row r="282" spans="1:16" ht="33.75" x14ac:dyDescent="0.25">
      <c r="A282" s="8" t="s">
        <v>430</v>
      </c>
      <c r="B282" s="31" t="s">
        <v>121</v>
      </c>
      <c r="C282" s="8" t="s">
        <v>2</v>
      </c>
      <c r="D282" s="85" t="s">
        <v>158</v>
      </c>
      <c r="E282" s="10">
        <v>5</v>
      </c>
      <c r="F282" s="8" t="s">
        <v>34</v>
      </c>
      <c r="G282" s="10">
        <f t="shared" si="12"/>
        <v>710.74</v>
      </c>
      <c r="H282" s="5">
        <f t="shared" si="13"/>
        <v>882.95</v>
      </c>
      <c r="I282" s="5">
        <f t="shared" si="14"/>
        <v>4414.75</v>
      </c>
      <c r="J282" s="16" t="s">
        <v>26</v>
      </c>
      <c r="K282" s="17">
        <v>710.74</v>
      </c>
      <c r="L282" s="71"/>
      <c r="M282" s="81"/>
      <c r="N282" s="9"/>
      <c r="O282" s="81"/>
      <c r="P282" s="7"/>
    </row>
    <row r="283" spans="1:16" ht="22.5" x14ac:dyDescent="0.25">
      <c r="A283" s="8" t="s">
        <v>431</v>
      </c>
      <c r="B283" s="31" t="s">
        <v>47</v>
      </c>
      <c r="C283" s="72" t="s">
        <v>1</v>
      </c>
      <c r="D283" s="72">
        <v>100344</v>
      </c>
      <c r="E283" s="93">
        <v>504.5</v>
      </c>
      <c r="F283" s="72" t="s">
        <v>35</v>
      </c>
      <c r="G283" s="10">
        <f t="shared" si="12"/>
        <v>10.86</v>
      </c>
      <c r="H283" s="5">
        <f t="shared" si="13"/>
        <v>13.49</v>
      </c>
      <c r="I283" s="5">
        <f t="shared" si="14"/>
        <v>6805.71</v>
      </c>
      <c r="J283" s="18" t="s">
        <v>26</v>
      </c>
      <c r="K283" s="17">
        <v>10.86</v>
      </c>
      <c r="L283" s="71"/>
      <c r="M283" s="81"/>
      <c r="N283" s="9"/>
      <c r="O283" s="81"/>
      <c r="P283" s="7"/>
    </row>
    <row r="284" spans="1:16" ht="22.5" x14ac:dyDescent="0.25">
      <c r="A284" s="8" t="s">
        <v>432</v>
      </c>
      <c r="B284" s="31" t="s">
        <v>36</v>
      </c>
      <c r="C284" s="8" t="s">
        <v>1</v>
      </c>
      <c r="D284" s="8">
        <v>100346</v>
      </c>
      <c r="E284" s="10">
        <v>1708.4</v>
      </c>
      <c r="F284" s="8" t="s">
        <v>35</v>
      </c>
      <c r="G284" s="10">
        <f t="shared" si="12"/>
        <v>8.56</v>
      </c>
      <c r="H284" s="5">
        <f t="shared" si="13"/>
        <v>10.63</v>
      </c>
      <c r="I284" s="5">
        <f t="shared" si="14"/>
        <v>18160.29</v>
      </c>
      <c r="J284" s="16" t="s">
        <v>26</v>
      </c>
      <c r="K284" s="17">
        <v>8.56</v>
      </c>
      <c r="L284" s="71"/>
      <c r="M284" s="81"/>
      <c r="N284" s="9"/>
      <c r="O284" s="81"/>
      <c r="P284" s="7"/>
    </row>
    <row r="285" spans="1:16" ht="22.5" x14ac:dyDescent="0.25">
      <c r="A285" s="8" t="s">
        <v>433</v>
      </c>
      <c r="B285" s="31" t="s">
        <v>122</v>
      </c>
      <c r="C285" s="8" t="s">
        <v>2</v>
      </c>
      <c r="D285" s="8" t="s">
        <v>159</v>
      </c>
      <c r="E285" s="10">
        <v>51.14</v>
      </c>
      <c r="F285" s="8" t="s">
        <v>35</v>
      </c>
      <c r="G285" s="10">
        <f t="shared" si="12"/>
        <v>13.29</v>
      </c>
      <c r="H285" s="5">
        <f t="shared" si="13"/>
        <v>16.510000000000002</v>
      </c>
      <c r="I285" s="5">
        <f t="shared" si="14"/>
        <v>844.32</v>
      </c>
      <c r="J285" s="16" t="s">
        <v>26</v>
      </c>
      <c r="K285" s="17">
        <v>13.29</v>
      </c>
      <c r="L285" s="71"/>
      <c r="M285" s="81"/>
      <c r="N285" s="9"/>
      <c r="O285" s="81"/>
      <c r="P285" s="7"/>
    </row>
    <row r="286" spans="1:16" ht="22.5" x14ac:dyDescent="0.25">
      <c r="A286" s="8" t="s">
        <v>434</v>
      </c>
      <c r="B286" s="31" t="s">
        <v>109</v>
      </c>
      <c r="C286" s="8" t="s">
        <v>2</v>
      </c>
      <c r="D286" s="8" t="s">
        <v>160</v>
      </c>
      <c r="E286" s="10">
        <v>12.98</v>
      </c>
      <c r="F286" s="8" t="s">
        <v>29</v>
      </c>
      <c r="G286" s="10">
        <f t="shared" si="12"/>
        <v>706.47</v>
      </c>
      <c r="H286" s="5">
        <f t="shared" si="13"/>
        <v>877.65</v>
      </c>
      <c r="I286" s="5">
        <f t="shared" si="14"/>
        <v>11391.9</v>
      </c>
      <c r="J286" s="16" t="s">
        <v>26</v>
      </c>
      <c r="K286" s="17">
        <v>706.47</v>
      </c>
      <c r="L286" s="71"/>
      <c r="M286" s="81"/>
      <c r="N286" s="9"/>
      <c r="O286" s="81"/>
      <c r="P286" s="7"/>
    </row>
    <row r="287" spans="1:16" ht="33.75" x14ac:dyDescent="0.25">
      <c r="A287" s="8" t="s">
        <v>435</v>
      </c>
      <c r="B287" s="31" t="s">
        <v>110</v>
      </c>
      <c r="C287" s="8" t="s">
        <v>2</v>
      </c>
      <c r="D287" s="8" t="s">
        <v>161</v>
      </c>
      <c r="E287" s="10">
        <v>54.5</v>
      </c>
      <c r="F287" s="8" t="s">
        <v>25</v>
      </c>
      <c r="G287" s="10">
        <f t="shared" si="12"/>
        <v>108.95</v>
      </c>
      <c r="H287" s="5">
        <f t="shared" si="13"/>
        <v>135.35</v>
      </c>
      <c r="I287" s="5">
        <f t="shared" si="14"/>
        <v>7376.58</v>
      </c>
      <c r="J287" s="16" t="s">
        <v>26</v>
      </c>
      <c r="K287" s="17">
        <v>108.95</v>
      </c>
      <c r="L287" s="71"/>
      <c r="M287" s="81"/>
      <c r="N287" s="9"/>
      <c r="O287" s="81"/>
      <c r="P287" s="7"/>
    </row>
    <row r="288" spans="1:16" ht="33.75" x14ac:dyDescent="0.25">
      <c r="A288" s="8" t="s">
        <v>436</v>
      </c>
      <c r="B288" s="31" t="s">
        <v>123</v>
      </c>
      <c r="C288" s="8" t="s">
        <v>1</v>
      </c>
      <c r="D288" s="8">
        <v>104844</v>
      </c>
      <c r="E288" s="10">
        <v>229.5</v>
      </c>
      <c r="F288" s="8" t="s">
        <v>37</v>
      </c>
      <c r="G288" s="10">
        <f t="shared" si="12"/>
        <v>92.73</v>
      </c>
      <c r="H288" s="5">
        <f t="shared" si="13"/>
        <v>115.2</v>
      </c>
      <c r="I288" s="5">
        <f t="shared" si="14"/>
        <v>26438.400000000001</v>
      </c>
      <c r="J288" s="16" t="s">
        <v>26</v>
      </c>
      <c r="K288" s="17">
        <v>92.73</v>
      </c>
      <c r="L288" s="71"/>
      <c r="M288" s="81"/>
      <c r="N288" s="9"/>
      <c r="O288" s="81"/>
      <c r="P288" s="7"/>
    </row>
    <row r="289" spans="1:16" ht="33.75" x14ac:dyDescent="0.25">
      <c r="A289" s="8" t="s">
        <v>437</v>
      </c>
      <c r="B289" s="31" t="s">
        <v>664</v>
      </c>
      <c r="C289" s="8" t="s">
        <v>171</v>
      </c>
      <c r="D289" s="8">
        <v>5605945</v>
      </c>
      <c r="E289" s="10">
        <v>17</v>
      </c>
      <c r="F289" s="8" t="s">
        <v>172</v>
      </c>
      <c r="G289" s="10">
        <f t="shared" si="12"/>
        <v>513.46</v>
      </c>
      <c r="H289" s="5">
        <f t="shared" si="13"/>
        <v>637.87</v>
      </c>
      <c r="I289" s="5">
        <f t="shared" si="14"/>
        <v>10843.79</v>
      </c>
      <c r="J289" s="16" t="s">
        <v>26</v>
      </c>
      <c r="K289" s="17">
        <v>513.46</v>
      </c>
      <c r="L289" s="71"/>
      <c r="M289" s="81"/>
      <c r="N289" s="9"/>
      <c r="O289" s="81"/>
      <c r="P289" s="7"/>
    </row>
    <row r="290" spans="1:16" ht="22.5" x14ac:dyDescent="0.25">
      <c r="A290" s="8" t="s">
        <v>438</v>
      </c>
      <c r="B290" s="31" t="s">
        <v>111</v>
      </c>
      <c r="C290" s="8" t="s">
        <v>171</v>
      </c>
      <c r="D290" s="85">
        <v>5605882</v>
      </c>
      <c r="E290" s="10">
        <v>255</v>
      </c>
      <c r="F290" s="8" t="s">
        <v>48</v>
      </c>
      <c r="G290" s="10">
        <f t="shared" si="12"/>
        <v>389.05</v>
      </c>
      <c r="H290" s="5">
        <f t="shared" si="13"/>
        <v>483.32</v>
      </c>
      <c r="I290" s="5">
        <f t="shared" si="14"/>
        <v>123246.6</v>
      </c>
      <c r="J290" s="16" t="s">
        <v>26</v>
      </c>
      <c r="K290" s="17">
        <v>389.05</v>
      </c>
      <c r="L290" s="71"/>
      <c r="M290" s="81"/>
      <c r="N290" s="9"/>
      <c r="O290" s="81"/>
      <c r="P290" s="7"/>
    </row>
    <row r="291" spans="1:16" x14ac:dyDescent="0.25">
      <c r="A291" s="8" t="s">
        <v>439</v>
      </c>
      <c r="B291" s="31" t="s">
        <v>112</v>
      </c>
      <c r="C291" s="8" t="s">
        <v>171</v>
      </c>
      <c r="D291" s="8">
        <v>5605942</v>
      </c>
      <c r="E291" s="10">
        <v>27.2667</v>
      </c>
      <c r="F291" s="8" t="s">
        <v>173</v>
      </c>
      <c r="G291" s="10">
        <f t="shared" si="12"/>
        <v>47.42</v>
      </c>
      <c r="H291" s="5">
        <f t="shared" si="13"/>
        <v>58.91</v>
      </c>
      <c r="I291" s="5">
        <f t="shared" si="14"/>
        <v>1606.28</v>
      </c>
      <c r="J291" s="16" t="s">
        <v>26</v>
      </c>
      <c r="K291" s="17">
        <v>47.42</v>
      </c>
      <c r="L291" s="71"/>
      <c r="M291" s="81"/>
      <c r="N291" s="9"/>
      <c r="O291" s="100"/>
      <c r="P291" s="106">
        <f>ROUND(N291/H291,3)</f>
        <v>0</v>
      </c>
    </row>
    <row r="292" spans="1:16" ht="22.5" x14ac:dyDescent="0.25">
      <c r="A292" s="8" t="s">
        <v>440</v>
      </c>
      <c r="B292" s="31" t="s">
        <v>124</v>
      </c>
      <c r="C292" s="8" t="s">
        <v>1</v>
      </c>
      <c r="D292" s="8">
        <v>102713</v>
      </c>
      <c r="E292" s="10">
        <v>105.8</v>
      </c>
      <c r="F292" s="8" t="s">
        <v>25</v>
      </c>
      <c r="G292" s="10">
        <f t="shared" si="12"/>
        <v>10.82</v>
      </c>
      <c r="H292" s="5">
        <f t="shared" si="13"/>
        <v>13.44</v>
      </c>
      <c r="I292" s="5">
        <f t="shared" si="14"/>
        <v>1421.95</v>
      </c>
      <c r="J292" s="16" t="s">
        <v>26</v>
      </c>
      <c r="K292" s="17">
        <v>10.82</v>
      </c>
      <c r="L292" s="71"/>
      <c r="M292" s="81"/>
      <c r="N292" s="9"/>
      <c r="O292" s="81"/>
      <c r="P292" s="7"/>
    </row>
    <row r="293" spans="1:16" x14ac:dyDescent="0.25">
      <c r="A293" s="8" t="s">
        <v>441</v>
      </c>
      <c r="B293" s="31" t="s">
        <v>113</v>
      </c>
      <c r="C293" s="72" t="s">
        <v>1</v>
      </c>
      <c r="D293" s="72">
        <v>102716</v>
      </c>
      <c r="E293" s="93">
        <v>10.38</v>
      </c>
      <c r="F293" s="72" t="s">
        <v>29</v>
      </c>
      <c r="G293" s="10">
        <f t="shared" si="12"/>
        <v>144.37</v>
      </c>
      <c r="H293" s="5">
        <f t="shared" si="13"/>
        <v>179.35</v>
      </c>
      <c r="I293" s="5">
        <f t="shared" si="14"/>
        <v>1861.65</v>
      </c>
      <c r="J293" s="18" t="s">
        <v>26</v>
      </c>
      <c r="K293" s="17">
        <v>144.37</v>
      </c>
      <c r="L293" s="71"/>
      <c r="M293" s="81"/>
      <c r="N293" s="9"/>
      <c r="O293" s="81"/>
      <c r="P293" s="7"/>
    </row>
    <row r="294" spans="1:16" x14ac:dyDescent="0.25">
      <c r="A294" s="8" t="s">
        <v>442</v>
      </c>
      <c r="B294" s="31" t="s">
        <v>114</v>
      </c>
      <c r="C294" s="8" t="s">
        <v>171</v>
      </c>
      <c r="D294" s="85">
        <v>2003614</v>
      </c>
      <c r="E294" s="10">
        <v>20.399999999999999</v>
      </c>
      <c r="F294" s="8" t="s">
        <v>48</v>
      </c>
      <c r="G294" s="10">
        <f t="shared" si="12"/>
        <v>125.91</v>
      </c>
      <c r="H294" s="5">
        <f t="shared" si="13"/>
        <v>156.41999999999999</v>
      </c>
      <c r="I294" s="5">
        <f t="shared" si="14"/>
        <v>3190.97</v>
      </c>
      <c r="J294" s="16" t="s">
        <v>26</v>
      </c>
      <c r="K294" s="17">
        <v>125.91</v>
      </c>
      <c r="L294" s="71"/>
      <c r="M294" s="81"/>
      <c r="N294" s="9"/>
      <c r="O294" s="81"/>
      <c r="P294" s="7"/>
    </row>
    <row r="295" spans="1:16" ht="22.5" x14ac:dyDescent="0.25">
      <c r="A295" s="8" t="s">
        <v>443</v>
      </c>
      <c r="B295" s="31" t="s">
        <v>665</v>
      </c>
      <c r="C295" s="8" t="s">
        <v>171</v>
      </c>
      <c r="D295" s="8">
        <v>2003821</v>
      </c>
      <c r="E295" s="10">
        <v>12</v>
      </c>
      <c r="F295" s="8" t="s">
        <v>172</v>
      </c>
      <c r="G295" s="10">
        <f t="shared" si="12"/>
        <v>16.21</v>
      </c>
      <c r="H295" s="5">
        <f t="shared" si="13"/>
        <v>20.14</v>
      </c>
      <c r="I295" s="5">
        <f t="shared" si="14"/>
        <v>241.68</v>
      </c>
      <c r="J295" s="16" t="s">
        <v>26</v>
      </c>
      <c r="K295" s="17">
        <v>16.21</v>
      </c>
      <c r="L295" s="71"/>
      <c r="M295" s="81"/>
      <c r="N295" s="9"/>
      <c r="O295" s="81"/>
      <c r="P295" s="7"/>
    </row>
    <row r="296" spans="1:16" x14ac:dyDescent="0.25">
      <c r="A296" s="8" t="s">
        <v>444</v>
      </c>
      <c r="B296" s="31" t="s">
        <v>115</v>
      </c>
      <c r="C296" s="8" t="s">
        <v>171</v>
      </c>
      <c r="D296" s="85">
        <v>2003935</v>
      </c>
      <c r="E296" s="10">
        <v>4.8</v>
      </c>
      <c r="F296" s="8" t="s">
        <v>48</v>
      </c>
      <c r="G296" s="10">
        <f t="shared" si="12"/>
        <v>9.67</v>
      </c>
      <c r="H296" s="5">
        <f t="shared" si="13"/>
        <v>12.01</v>
      </c>
      <c r="I296" s="5">
        <f t="shared" si="14"/>
        <v>57.65</v>
      </c>
      <c r="J296" s="16" t="s">
        <v>26</v>
      </c>
      <c r="K296" s="17">
        <v>9.67</v>
      </c>
      <c r="L296" s="71"/>
      <c r="M296" s="81"/>
      <c r="N296" s="9"/>
      <c r="O296" s="81"/>
      <c r="P296" s="7"/>
    </row>
    <row r="297" spans="1:16" x14ac:dyDescent="0.25">
      <c r="A297" s="8" t="s">
        <v>445</v>
      </c>
      <c r="B297" s="31" t="s">
        <v>116</v>
      </c>
      <c r="C297" s="8" t="s">
        <v>9</v>
      </c>
      <c r="D297" s="8" t="s">
        <v>162</v>
      </c>
      <c r="E297" s="10">
        <v>2</v>
      </c>
      <c r="F297" s="8" t="s">
        <v>174</v>
      </c>
      <c r="G297" s="10">
        <f t="shared" si="12"/>
        <v>100.21</v>
      </c>
      <c r="H297" s="5">
        <f t="shared" si="13"/>
        <v>124.49</v>
      </c>
      <c r="I297" s="5">
        <f t="shared" si="14"/>
        <v>248.98</v>
      </c>
      <c r="J297" s="16" t="s">
        <v>26</v>
      </c>
      <c r="K297" s="17">
        <v>100.21</v>
      </c>
      <c r="L297" s="71"/>
      <c r="M297" s="81"/>
      <c r="N297" s="9"/>
      <c r="O297" s="81"/>
      <c r="P297" s="7"/>
    </row>
    <row r="298" spans="1:16" x14ac:dyDescent="0.25">
      <c r="A298" s="8" t="s">
        <v>446</v>
      </c>
      <c r="B298" s="31" t="s">
        <v>38</v>
      </c>
      <c r="C298" s="72" t="s">
        <v>2</v>
      </c>
      <c r="D298" s="72" t="s">
        <v>163</v>
      </c>
      <c r="E298" s="93">
        <v>32</v>
      </c>
      <c r="F298" s="72" t="s">
        <v>34</v>
      </c>
      <c r="G298" s="10">
        <f t="shared" si="12"/>
        <v>13.99</v>
      </c>
      <c r="H298" s="5">
        <f t="shared" si="13"/>
        <v>17.38</v>
      </c>
      <c r="I298" s="5">
        <f t="shared" si="14"/>
        <v>556.16</v>
      </c>
      <c r="J298" s="18" t="s">
        <v>26</v>
      </c>
      <c r="K298" s="17">
        <v>13.99</v>
      </c>
      <c r="L298" s="71"/>
      <c r="M298" s="81"/>
      <c r="N298" s="9"/>
      <c r="O298" s="81"/>
      <c r="P298" s="7"/>
    </row>
    <row r="299" spans="1:16" ht="45" x14ac:dyDescent="0.25">
      <c r="A299" s="8" t="s">
        <v>447</v>
      </c>
      <c r="B299" s="31" t="s">
        <v>117</v>
      </c>
      <c r="C299" s="8" t="s">
        <v>8</v>
      </c>
      <c r="D299" s="8" t="s">
        <v>164</v>
      </c>
      <c r="E299" s="10">
        <v>0.68</v>
      </c>
      <c r="F299" s="8" t="s">
        <v>25</v>
      </c>
      <c r="G299" s="10">
        <f t="shared" si="12"/>
        <v>155.76</v>
      </c>
      <c r="H299" s="5">
        <f t="shared" si="13"/>
        <v>193.5</v>
      </c>
      <c r="I299" s="5">
        <f t="shared" si="14"/>
        <v>131.58000000000001</v>
      </c>
      <c r="J299" s="16" t="s">
        <v>26</v>
      </c>
      <c r="K299" s="17">
        <v>155.76</v>
      </c>
      <c r="L299" s="71"/>
      <c r="M299" s="81"/>
      <c r="N299" s="9"/>
      <c r="O299" s="81"/>
      <c r="P299" s="7"/>
    </row>
    <row r="300" spans="1:16" ht="22.5" x14ac:dyDescent="0.25">
      <c r="A300" s="8" t="s">
        <v>448</v>
      </c>
      <c r="B300" s="31" t="s">
        <v>667</v>
      </c>
      <c r="C300" s="8" t="s">
        <v>9</v>
      </c>
      <c r="D300" s="8" t="s">
        <v>165</v>
      </c>
      <c r="E300" s="10">
        <v>30.769100000000002</v>
      </c>
      <c r="F300" s="8" t="s">
        <v>175</v>
      </c>
      <c r="G300" s="10">
        <f t="shared" si="12"/>
        <v>22.92</v>
      </c>
      <c r="H300" s="5">
        <f t="shared" si="13"/>
        <v>28.47</v>
      </c>
      <c r="I300" s="5">
        <f t="shared" si="14"/>
        <v>876</v>
      </c>
      <c r="J300" s="16" t="s">
        <v>26</v>
      </c>
      <c r="K300" s="17">
        <v>22.92</v>
      </c>
      <c r="L300" s="71"/>
      <c r="M300" s="81"/>
      <c r="N300" s="9"/>
      <c r="O300" s="100"/>
      <c r="P300" s="106">
        <f>ROUND(N300/H300,3)</f>
        <v>0</v>
      </c>
    </row>
    <row r="301" spans="1:16" ht="33.75" x14ac:dyDescent="0.25">
      <c r="A301" s="8" t="s">
        <v>449</v>
      </c>
      <c r="B301" s="31" t="s">
        <v>118</v>
      </c>
      <c r="C301" s="8" t="s">
        <v>2</v>
      </c>
      <c r="D301" s="85" t="s">
        <v>166</v>
      </c>
      <c r="E301" s="10">
        <v>51.9</v>
      </c>
      <c r="F301" s="8" t="s">
        <v>25</v>
      </c>
      <c r="G301" s="10">
        <f t="shared" si="12"/>
        <v>307.58</v>
      </c>
      <c r="H301" s="5">
        <f t="shared" si="13"/>
        <v>382.11</v>
      </c>
      <c r="I301" s="5">
        <f t="shared" si="14"/>
        <v>19831.509999999998</v>
      </c>
      <c r="J301" s="16" t="s">
        <v>26</v>
      </c>
      <c r="K301" s="17">
        <v>307.58</v>
      </c>
      <c r="L301" s="71"/>
      <c r="M301" s="81"/>
      <c r="N301" s="9"/>
      <c r="O301" s="81"/>
      <c r="P301" s="7"/>
    </row>
    <row r="302" spans="1:16" ht="45" x14ac:dyDescent="0.25">
      <c r="A302" s="8" t="s">
        <v>450</v>
      </c>
      <c r="B302" s="31" t="s">
        <v>119</v>
      </c>
      <c r="C302" s="8" t="s">
        <v>2</v>
      </c>
      <c r="D302" s="8" t="s">
        <v>167</v>
      </c>
      <c r="E302" s="10">
        <v>25.5</v>
      </c>
      <c r="F302" s="8" t="s">
        <v>37</v>
      </c>
      <c r="G302" s="10">
        <f t="shared" si="12"/>
        <v>145.85</v>
      </c>
      <c r="H302" s="5">
        <f t="shared" si="13"/>
        <v>181.19</v>
      </c>
      <c r="I302" s="5">
        <f t="shared" si="14"/>
        <v>4620.3500000000004</v>
      </c>
      <c r="J302" s="16" t="s">
        <v>26</v>
      </c>
      <c r="K302" s="17">
        <v>145.85</v>
      </c>
      <c r="L302" s="71"/>
      <c r="M302" s="81"/>
      <c r="N302" s="9"/>
      <c r="O302" s="81"/>
      <c r="P302" s="7"/>
    </row>
    <row r="303" spans="1:16" x14ac:dyDescent="0.25">
      <c r="A303" s="79" t="s">
        <v>451</v>
      </c>
      <c r="B303" s="30" t="s">
        <v>135</v>
      </c>
      <c r="C303" s="66"/>
      <c r="D303" s="66"/>
      <c r="E303" s="94"/>
      <c r="F303" s="66"/>
      <c r="G303" s="89"/>
      <c r="H303" s="3"/>
      <c r="I303" s="3">
        <f>SUM(I304:I326)</f>
        <v>1103488.2599999998</v>
      </c>
      <c r="J303" s="18"/>
      <c r="K303" s="17"/>
      <c r="L303" s="71"/>
      <c r="M303" s="81"/>
      <c r="N303" s="9"/>
      <c r="O303" s="100"/>
    </row>
    <row r="304" spans="1:16" ht="33.75" x14ac:dyDescent="0.25">
      <c r="A304" s="8" t="s">
        <v>452</v>
      </c>
      <c r="B304" s="31" t="s">
        <v>126</v>
      </c>
      <c r="C304" s="8" t="s">
        <v>9</v>
      </c>
      <c r="D304" s="8" t="s">
        <v>157</v>
      </c>
      <c r="E304" s="10">
        <v>0.367647</v>
      </c>
      <c r="F304" s="8" t="s">
        <v>172</v>
      </c>
      <c r="G304" s="10">
        <f t="shared" si="12"/>
        <v>17973.400000000001</v>
      </c>
      <c r="H304" s="5">
        <f t="shared" si="13"/>
        <v>22328.35</v>
      </c>
      <c r="I304" s="5">
        <f t="shared" si="14"/>
        <v>8208.9500000000007</v>
      </c>
      <c r="J304" s="16" t="s">
        <v>26</v>
      </c>
      <c r="K304" s="17">
        <v>17973.400000000001</v>
      </c>
      <c r="L304" s="71"/>
      <c r="M304" s="81"/>
      <c r="N304" s="9"/>
      <c r="O304" s="100"/>
      <c r="P304" s="106">
        <f>ROUND(N304/H304,3)</f>
        <v>0</v>
      </c>
    </row>
    <row r="305" spans="1:16" ht="33.75" x14ac:dyDescent="0.25">
      <c r="A305" s="8" t="s">
        <v>453</v>
      </c>
      <c r="B305" s="31" t="s">
        <v>121</v>
      </c>
      <c r="C305" s="8" t="s">
        <v>2</v>
      </c>
      <c r="D305" s="85" t="s">
        <v>158</v>
      </c>
      <c r="E305" s="10">
        <v>25</v>
      </c>
      <c r="F305" s="8" t="s">
        <v>34</v>
      </c>
      <c r="G305" s="10">
        <f t="shared" si="12"/>
        <v>710.74</v>
      </c>
      <c r="H305" s="5">
        <f t="shared" si="13"/>
        <v>882.95</v>
      </c>
      <c r="I305" s="5">
        <f t="shared" si="14"/>
        <v>22073.75</v>
      </c>
      <c r="J305" s="16" t="s">
        <v>26</v>
      </c>
      <c r="K305" s="17">
        <v>710.74</v>
      </c>
      <c r="L305" s="71"/>
      <c r="M305" s="81"/>
      <c r="N305" s="9"/>
      <c r="O305" s="81"/>
      <c r="P305" s="7"/>
    </row>
    <row r="306" spans="1:16" ht="22.5" x14ac:dyDescent="0.25">
      <c r="A306" s="8" t="s">
        <v>454</v>
      </c>
      <c r="B306" s="31" t="s">
        <v>47</v>
      </c>
      <c r="C306" s="72" t="s">
        <v>1</v>
      </c>
      <c r="D306" s="72">
        <v>100344</v>
      </c>
      <c r="E306" s="93">
        <v>2238</v>
      </c>
      <c r="F306" s="72" t="s">
        <v>35</v>
      </c>
      <c r="G306" s="10">
        <f t="shared" si="12"/>
        <v>10.86</v>
      </c>
      <c r="H306" s="5">
        <f t="shared" si="13"/>
        <v>13.49</v>
      </c>
      <c r="I306" s="5">
        <f t="shared" si="14"/>
        <v>30190.62</v>
      </c>
      <c r="J306" s="18" t="s">
        <v>26</v>
      </c>
      <c r="K306" s="17">
        <v>10.86</v>
      </c>
      <c r="L306" s="71"/>
      <c r="M306" s="81"/>
      <c r="N306" s="9"/>
      <c r="O306" s="81"/>
      <c r="P306" s="7"/>
    </row>
    <row r="307" spans="1:16" ht="22.5" x14ac:dyDescent="0.25">
      <c r="A307" s="8" t="s">
        <v>455</v>
      </c>
      <c r="B307" s="31" t="s">
        <v>36</v>
      </c>
      <c r="C307" s="8" t="s">
        <v>1</v>
      </c>
      <c r="D307" s="8">
        <v>100346</v>
      </c>
      <c r="E307" s="10">
        <v>7187.5</v>
      </c>
      <c r="F307" s="8" t="s">
        <v>35</v>
      </c>
      <c r="G307" s="10">
        <f t="shared" si="12"/>
        <v>8.56</v>
      </c>
      <c r="H307" s="5">
        <f t="shared" si="13"/>
        <v>10.63</v>
      </c>
      <c r="I307" s="5">
        <f t="shared" si="14"/>
        <v>76403.13</v>
      </c>
      <c r="J307" s="16" t="s">
        <v>26</v>
      </c>
      <c r="K307" s="17">
        <v>8.56</v>
      </c>
      <c r="L307" s="71"/>
      <c r="M307" s="81"/>
      <c r="N307" s="9"/>
      <c r="O307" s="81"/>
      <c r="P307" s="7"/>
    </row>
    <row r="308" spans="1:16" ht="22.5" x14ac:dyDescent="0.25">
      <c r="A308" s="8" t="s">
        <v>456</v>
      </c>
      <c r="B308" s="31" t="s">
        <v>122</v>
      </c>
      <c r="C308" s="8" t="s">
        <v>2</v>
      </c>
      <c r="D308" s="85" t="s">
        <v>159</v>
      </c>
      <c r="E308" s="10">
        <v>144.04</v>
      </c>
      <c r="F308" s="8" t="s">
        <v>35</v>
      </c>
      <c r="G308" s="10">
        <f t="shared" si="12"/>
        <v>13.29</v>
      </c>
      <c r="H308" s="5">
        <f t="shared" si="13"/>
        <v>16.510000000000002</v>
      </c>
      <c r="I308" s="5">
        <f t="shared" si="14"/>
        <v>2378.1</v>
      </c>
      <c r="J308" s="16" t="s">
        <v>26</v>
      </c>
      <c r="K308" s="17">
        <v>13.29</v>
      </c>
      <c r="L308" s="71"/>
      <c r="M308" s="81"/>
      <c r="N308" s="9"/>
      <c r="O308" s="81"/>
      <c r="P308" s="7"/>
    </row>
    <row r="309" spans="1:16" ht="22.5" x14ac:dyDescent="0.25">
      <c r="A309" s="8" t="s">
        <v>457</v>
      </c>
      <c r="B309" s="31" t="s">
        <v>109</v>
      </c>
      <c r="C309" s="72" t="s">
        <v>2</v>
      </c>
      <c r="D309" s="72" t="s">
        <v>160</v>
      </c>
      <c r="E309" s="93">
        <v>62.5</v>
      </c>
      <c r="F309" s="72" t="s">
        <v>29</v>
      </c>
      <c r="G309" s="10">
        <f t="shared" si="12"/>
        <v>706.47</v>
      </c>
      <c r="H309" s="5">
        <f t="shared" si="13"/>
        <v>877.65</v>
      </c>
      <c r="I309" s="5">
        <f t="shared" si="14"/>
        <v>54853.13</v>
      </c>
      <c r="J309" s="18" t="s">
        <v>26</v>
      </c>
      <c r="K309" s="17">
        <v>706.47</v>
      </c>
      <c r="L309" s="71"/>
      <c r="M309" s="81"/>
      <c r="N309" s="9"/>
      <c r="O309" s="81"/>
      <c r="P309" s="7"/>
    </row>
    <row r="310" spans="1:16" ht="33.75" x14ac:dyDescent="0.25">
      <c r="A310" s="8" t="s">
        <v>458</v>
      </c>
      <c r="B310" s="31" t="s">
        <v>110</v>
      </c>
      <c r="C310" s="72" t="s">
        <v>2</v>
      </c>
      <c r="D310" s="72" t="s">
        <v>161</v>
      </c>
      <c r="E310" s="93">
        <v>262.5</v>
      </c>
      <c r="F310" s="72" t="s">
        <v>25</v>
      </c>
      <c r="G310" s="10">
        <f t="shared" si="12"/>
        <v>108.95</v>
      </c>
      <c r="H310" s="5">
        <f t="shared" si="13"/>
        <v>135.35</v>
      </c>
      <c r="I310" s="5">
        <f t="shared" si="14"/>
        <v>35529.379999999997</v>
      </c>
      <c r="J310" s="18" t="s">
        <v>26</v>
      </c>
      <c r="K310" s="17">
        <v>108.95</v>
      </c>
      <c r="L310" s="71"/>
      <c r="M310" s="81"/>
      <c r="N310" s="9"/>
      <c r="O310" s="81"/>
      <c r="P310" s="7"/>
    </row>
    <row r="311" spans="1:16" ht="33.75" x14ac:dyDescent="0.25">
      <c r="A311" s="8" t="s">
        <v>459</v>
      </c>
      <c r="B311" s="31" t="s">
        <v>123</v>
      </c>
      <c r="C311" s="8" t="s">
        <v>1</v>
      </c>
      <c r="D311" s="85">
        <v>104844</v>
      </c>
      <c r="E311" s="10">
        <v>1012.5</v>
      </c>
      <c r="F311" s="8" t="s">
        <v>37</v>
      </c>
      <c r="G311" s="10">
        <f t="shared" si="12"/>
        <v>92.73</v>
      </c>
      <c r="H311" s="5">
        <f t="shared" si="13"/>
        <v>115.2</v>
      </c>
      <c r="I311" s="5">
        <f t="shared" si="14"/>
        <v>116640</v>
      </c>
      <c r="J311" s="16" t="s">
        <v>26</v>
      </c>
      <c r="K311" s="17">
        <v>92.73</v>
      </c>
      <c r="L311" s="71"/>
      <c r="M311" s="81"/>
      <c r="N311" s="9"/>
      <c r="O311" s="81"/>
      <c r="P311" s="7"/>
    </row>
    <row r="312" spans="1:16" ht="33.75" x14ac:dyDescent="0.25">
      <c r="A312" s="8" t="s">
        <v>460</v>
      </c>
      <c r="B312" s="31" t="s">
        <v>664</v>
      </c>
      <c r="C312" s="8" t="s">
        <v>171</v>
      </c>
      <c r="D312" s="85">
        <v>5605945</v>
      </c>
      <c r="E312" s="10">
        <v>75</v>
      </c>
      <c r="F312" s="8" t="s">
        <v>172</v>
      </c>
      <c r="G312" s="10">
        <f t="shared" si="12"/>
        <v>513.46</v>
      </c>
      <c r="H312" s="5">
        <f t="shared" si="13"/>
        <v>637.87</v>
      </c>
      <c r="I312" s="5">
        <f t="shared" si="14"/>
        <v>47840.25</v>
      </c>
      <c r="J312" s="16" t="s">
        <v>26</v>
      </c>
      <c r="K312" s="17">
        <v>513.46</v>
      </c>
      <c r="L312" s="71"/>
      <c r="M312" s="81"/>
      <c r="N312" s="9"/>
      <c r="O312" s="81"/>
      <c r="P312" s="7"/>
    </row>
    <row r="313" spans="1:16" ht="22.5" x14ac:dyDescent="0.25">
      <c r="A313" s="8" t="s">
        <v>461</v>
      </c>
      <c r="B313" s="31" t="s">
        <v>111</v>
      </c>
      <c r="C313" s="72" t="s">
        <v>171</v>
      </c>
      <c r="D313" s="72">
        <v>5605882</v>
      </c>
      <c r="E313" s="93">
        <v>1125</v>
      </c>
      <c r="F313" s="72" t="s">
        <v>48</v>
      </c>
      <c r="G313" s="10">
        <f t="shared" si="12"/>
        <v>389.05</v>
      </c>
      <c r="H313" s="5">
        <f t="shared" si="13"/>
        <v>483.32</v>
      </c>
      <c r="I313" s="5">
        <f t="shared" si="14"/>
        <v>543735</v>
      </c>
      <c r="J313" s="18" t="s">
        <v>26</v>
      </c>
      <c r="K313" s="17">
        <v>389.05</v>
      </c>
      <c r="L313" s="71"/>
      <c r="M313" s="81"/>
      <c r="N313" s="9"/>
      <c r="O313" s="81"/>
      <c r="P313" s="7"/>
    </row>
    <row r="314" spans="1:16" x14ac:dyDescent="0.25">
      <c r="A314" s="8" t="s">
        <v>462</v>
      </c>
      <c r="B314" s="31" t="s">
        <v>112</v>
      </c>
      <c r="C314" s="8" t="s">
        <v>171</v>
      </c>
      <c r="D314" s="85">
        <v>5605942</v>
      </c>
      <c r="E314" s="10">
        <v>108.7766</v>
      </c>
      <c r="F314" s="8" t="s">
        <v>173</v>
      </c>
      <c r="G314" s="10">
        <f t="shared" si="12"/>
        <v>47.42</v>
      </c>
      <c r="H314" s="5">
        <f t="shared" si="13"/>
        <v>58.91</v>
      </c>
      <c r="I314" s="5">
        <f t="shared" si="14"/>
        <v>6408.03</v>
      </c>
      <c r="J314" s="16" t="s">
        <v>26</v>
      </c>
      <c r="K314" s="17">
        <v>47.42</v>
      </c>
      <c r="L314" s="71"/>
      <c r="M314" s="81"/>
      <c r="N314" s="9"/>
      <c r="O314" s="100"/>
      <c r="P314" s="106">
        <f>ROUND(N314/H314,3)</f>
        <v>0</v>
      </c>
    </row>
    <row r="315" spans="1:16" ht="22.5" x14ac:dyDescent="0.25">
      <c r="A315" s="8" t="s">
        <v>463</v>
      </c>
      <c r="B315" s="31" t="s">
        <v>124</v>
      </c>
      <c r="C315" s="8" t="s">
        <v>1</v>
      </c>
      <c r="D315" s="85">
        <v>102713</v>
      </c>
      <c r="E315" s="10">
        <v>510</v>
      </c>
      <c r="F315" s="8" t="s">
        <v>25</v>
      </c>
      <c r="G315" s="10">
        <f t="shared" si="12"/>
        <v>10.82</v>
      </c>
      <c r="H315" s="5">
        <f t="shared" si="13"/>
        <v>13.44</v>
      </c>
      <c r="I315" s="5">
        <f t="shared" si="14"/>
        <v>6854.4</v>
      </c>
      <c r="J315" s="16" t="s">
        <v>26</v>
      </c>
      <c r="K315" s="17">
        <v>10.82</v>
      </c>
      <c r="L315" s="71"/>
      <c r="M315" s="81"/>
      <c r="N315" s="9"/>
      <c r="O315" s="81"/>
      <c r="P315" s="7"/>
    </row>
    <row r="316" spans="1:16" x14ac:dyDescent="0.25">
      <c r="A316" s="8" t="s">
        <v>464</v>
      </c>
      <c r="B316" s="31" t="s">
        <v>113</v>
      </c>
      <c r="C316" s="8" t="s">
        <v>1</v>
      </c>
      <c r="D316" s="85">
        <v>102716</v>
      </c>
      <c r="E316" s="10">
        <v>50</v>
      </c>
      <c r="F316" s="8" t="s">
        <v>29</v>
      </c>
      <c r="G316" s="10">
        <f t="shared" si="12"/>
        <v>144.37</v>
      </c>
      <c r="H316" s="5">
        <f t="shared" si="13"/>
        <v>179.35</v>
      </c>
      <c r="I316" s="5">
        <f t="shared" si="14"/>
        <v>8967.5</v>
      </c>
      <c r="J316" s="16" t="s">
        <v>26</v>
      </c>
      <c r="K316" s="17">
        <v>144.37</v>
      </c>
      <c r="L316" s="71"/>
      <c r="M316" s="81"/>
      <c r="N316" s="9"/>
      <c r="O316" s="81"/>
      <c r="P316" s="7"/>
    </row>
    <row r="317" spans="1:16" x14ac:dyDescent="0.25">
      <c r="A317" s="8" t="s">
        <v>465</v>
      </c>
      <c r="B317" s="31" t="s">
        <v>114</v>
      </c>
      <c r="C317" s="8" t="s">
        <v>171</v>
      </c>
      <c r="D317" s="85">
        <v>2003614</v>
      </c>
      <c r="E317" s="10">
        <v>102</v>
      </c>
      <c r="F317" s="8" t="s">
        <v>48</v>
      </c>
      <c r="G317" s="10">
        <f t="shared" si="12"/>
        <v>125.91</v>
      </c>
      <c r="H317" s="5">
        <f t="shared" si="13"/>
        <v>156.41999999999999</v>
      </c>
      <c r="I317" s="5">
        <f t="shared" si="14"/>
        <v>15954.84</v>
      </c>
      <c r="J317" s="16" t="s">
        <v>26</v>
      </c>
      <c r="K317" s="17">
        <v>125.91</v>
      </c>
      <c r="L317" s="71"/>
      <c r="M317" s="81"/>
      <c r="N317" s="9"/>
      <c r="O317" s="81"/>
      <c r="P317" s="7"/>
    </row>
    <row r="318" spans="1:16" ht="22.5" x14ac:dyDescent="0.25">
      <c r="A318" s="8" t="s">
        <v>466</v>
      </c>
      <c r="B318" s="31" t="s">
        <v>665</v>
      </c>
      <c r="C318" s="8" t="s">
        <v>171</v>
      </c>
      <c r="D318" s="8">
        <v>2003821</v>
      </c>
      <c r="E318" s="10">
        <v>50</v>
      </c>
      <c r="F318" s="8" t="s">
        <v>172</v>
      </c>
      <c r="G318" s="10">
        <f t="shared" si="12"/>
        <v>16.21</v>
      </c>
      <c r="H318" s="5">
        <f t="shared" si="13"/>
        <v>20.14</v>
      </c>
      <c r="I318" s="5">
        <f t="shared" si="14"/>
        <v>1007</v>
      </c>
      <c r="J318" s="16" t="s">
        <v>26</v>
      </c>
      <c r="K318" s="17">
        <v>16.21</v>
      </c>
      <c r="L318" s="71"/>
      <c r="M318" s="81"/>
      <c r="N318" s="9"/>
      <c r="O318" s="81"/>
      <c r="P318" s="7"/>
    </row>
    <row r="319" spans="1:16" x14ac:dyDescent="0.25">
      <c r="A319" s="8" t="s">
        <v>467</v>
      </c>
      <c r="B319" s="31" t="s">
        <v>115</v>
      </c>
      <c r="C319" s="8" t="s">
        <v>171</v>
      </c>
      <c r="D319" s="85">
        <v>2003935</v>
      </c>
      <c r="E319" s="10">
        <v>20</v>
      </c>
      <c r="F319" s="8" t="s">
        <v>48</v>
      </c>
      <c r="G319" s="10">
        <f t="shared" si="12"/>
        <v>9.67</v>
      </c>
      <c r="H319" s="5">
        <f t="shared" si="13"/>
        <v>12.01</v>
      </c>
      <c r="I319" s="5">
        <f t="shared" si="14"/>
        <v>240.2</v>
      </c>
      <c r="J319" s="16" t="s">
        <v>26</v>
      </c>
      <c r="K319" s="17">
        <v>9.67</v>
      </c>
      <c r="L319" s="71"/>
      <c r="M319" s="81"/>
      <c r="N319" s="9"/>
      <c r="O319" s="81"/>
      <c r="P319" s="7"/>
    </row>
    <row r="320" spans="1:16" x14ac:dyDescent="0.25">
      <c r="A320" s="8" t="s">
        <v>468</v>
      </c>
      <c r="B320" s="31" t="s">
        <v>116</v>
      </c>
      <c r="C320" s="8" t="s">
        <v>9</v>
      </c>
      <c r="D320" s="85" t="s">
        <v>162</v>
      </c>
      <c r="E320" s="10">
        <v>10</v>
      </c>
      <c r="F320" s="8" t="s">
        <v>174</v>
      </c>
      <c r="G320" s="10">
        <f t="shared" si="12"/>
        <v>100.21</v>
      </c>
      <c r="H320" s="5">
        <f t="shared" si="13"/>
        <v>124.49</v>
      </c>
      <c r="I320" s="5">
        <f t="shared" si="14"/>
        <v>1244.9000000000001</v>
      </c>
      <c r="J320" s="16" t="s">
        <v>26</v>
      </c>
      <c r="K320" s="17">
        <v>100.21</v>
      </c>
      <c r="L320" s="71"/>
      <c r="M320" s="81"/>
      <c r="N320" s="9"/>
      <c r="O320" s="81"/>
      <c r="P320" s="7"/>
    </row>
    <row r="321" spans="1:16" ht="22.5" x14ac:dyDescent="0.25">
      <c r="A321" s="8" t="s">
        <v>469</v>
      </c>
      <c r="B321" s="31" t="s">
        <v>666</v>
      </c>
      <c r="C321" s="8" t="s">
        <v>1</v>
      </c>
      <c r="D321" s="85">
        <v>98575</v>
      </c>
      <c r="E321" s="10">
        <v>20</v>
      </c>
      <c r="F321" s="8" t="s">
        <v>37</v>
      </c>
      <c r="G321" s="10">
        <f t="shared" si="12"/>
        <v>66.569999999999993</v>
      </c>
      <c r="H321" s="5">
        <f t="shared" si="13"/>
        <v>82.7</v>
      </c>
      <c r="I321" s="5">
        <f t="shared" si="14"/>
        <v>1654</v>
      </c>
      <c r="J321" s="16" t="s">
        <v>26</v>
      </c>
      <c r="K321" s="17">
        <v>66.569999999999993</v>
      </c>
      <c r="L321" s="71"/>
      <c r="M321" s="81"/>
      <c r="N321" s="9"/>
      <c r="O321" s="81"/>
      <c r="P321" s="7"/>
    </row>
    <row r="322" spans="1:16" x14ac:dyDescent="0.25">
      <c r="A322" s="8" t="s">
        <v>470</v>
      </c>
      <c r="B322" s="31" t="s">
        <v>38</v>
      </c>
      <c r="C322" s="72" t="s">
        <v>2</v>
      </c>
      <c r="D322" s="72" t="s">
        <v>163</v>
      </c>
      <c r="E322" s="93">
        <v>140</v>
      </c>
      <c r="F322" s="72" t="s">
        <v>34</v>
      </c>
      <c r="G322" s="10">
        <f t="shared" si="12"/>
        <v>13.99</v>
      </c>
      <c r="H322" s="5">
        <f t="shared" si="13"/>
        <v>17.38</v>
      </c>
      <c r="I322" s="5">
        <f t="shared" si="14"/>
        <v>2433.1999999999998</v>
      </c>
      <c r="J322" s="18" t="s">
        <v>26</v>
      </c>
      <c r="K322" s="17">
        <v>13.99</v>
      </c>
      <c r="L322" s="71"/>
      <c r="M322" s="81"/>
      <c r="N322" s="9"/>
      <c r="O322" s="81"/>
      <c r="P322" s="7"/>
    </row>
    <row r="323" spans="1:16" ht="45" x14ac:dyDescent="0.25">
      <c r="A323" s="8" t="s">
        <v>471</v>
      </c>
      <c r="B323" s="31" t="s">
        <v>117</v>
      </c>
      <c r="C323" s="8" t="s">
        <v>8</v>
      </c>
      <c r="D323" s="85" t="s">
        <v>164</v>
      </c>
      <c r="E323" s="10">
        <v>3</v>
      </c>
      <c r="F323" s="8" t="s">
        <v>25</v>
      </c>
      <c r="G323" s="10">
        <f t="shared" si="12"/>
        <v>155.76</v>
      </c>
      <c r="H323" s="5">
        <f t="shared" si="13"/>
        <v>193.5</v>
      </c>
      <c r="I323" s="5">
        <f t="shared" si="14"/>
        <v>580.5</v>
      </c>
      <c r="J323" s="16" t="s">
        <v>26</v>
      </c>
      <c r="K323" s="17">
        <v>155.76</v>
      </c>
      <c r="L323" s="71"/>
      <c r="M323" s="81"/>
      <c r="N323" s="9"/>
      <c r="O323" s="81"/>
      <c r="P323" s="7"/>
    </row>
    <row r="324" spans="1:16" ht="22.5" x14ac:dyDescent="0.25">
      <c r="A324" s="8" t="s">
        <v>472</v>
      </c>
      <c r="B324" s="31" t="s">
        <v>667</v>
      </c>
      <c r="C324" s="8" t="s">
        <v>9</v>
      </c>
      <c r="D324" s="85" t="s">
        <v>165</v>
      </c>
      <c r="E324" s="10">
        <v>153.846</v>
      </c>
      <c r="F324" s="8" t="s">
        <v>175</v>
      </c>
      <c r="G324" s="10">
        <f t="shared" si="12"/>
        <v>22.92</v>
      </c>
      <c r="H324" s="5">
        <f t="shared" si="13"/>
        <v>28.47</v>
      </c>
      <c r="I324" s="5">
        <f t="shared" si="14"/>
        <v>4380</v>
      </c>
      <c r="J324" s="16" t="s">
        <v>26</v>
      </c>
      <c r="K324" s="17">
        <v>22.92</v>
      </c>
      <c r="L324" s="71"/>
      <c r="M324" s="81"/>
      <c r="N324" s="9"/>
      <c r="O324" s="100"/>
      <c r="P324" s="107">
        <f>ROUND(N324/H324,3)</f>
        <v>0</v>
      </c>
    </row>
    <row r="325" spans="1:16" ht="33.75" x14ac:dyDescent="0.25">
      <c r="A325" s="8" t="s">
        <v>473</v>
      </c>
      <c r="B325" s="31" t="s">
        <v>118</v>
      </c>
      <c r="C325" s="8" t="s">
        <v>2</v>
      </c>
      <c r="D325" s="85" t="s">
        <v>166</v>
      </c>
      <c r="E325" s="10">
        <v>250</v>
      </c>
      <c r="F325" s="8" t="s">
        <v>25</v>
      </c>
      <c r="G325" s="10">
        <f t="shared" si="12"/>
        <v>307.58</v>
      </c>
      <c r="H325" s="5">
        <f t="shared" si="13"/>
        <v>382.11</v>
      </c>
      <c r="I325" s="5">
        <f t="shared" si="14"/>
        <v>95527.5</v>
      </c>
      <c r="J325" s="16" t="s">
        <v>26</v>
      </c>
      <c r="K325" s="17">
        <v>307.58</v>
      </c>
      <c r="L325" s="71"/>
      <c r="M325" s="81"/>
      <c r="N325" s="9"/>
      <c r="O325" s="81"/>
      <c r="P325" s="7"/>
    </row>
    <row r="326" spans="1:16" ht="45" x14ac:dyDescent="0.25">
      <c r="A326" s="8" t="s">
        <v>474</v>
      </c>
      <c r="B326" s="31" t="s">
        <v>119</v>
      </c>
      <c r="C326" s="8" t="s">
        <v>2</v>
      </c>
      <c r="D326" s="85" t="s">
        <v>167</v>
      </c>
      <c r="E326" s="10">
        <v>112.5</v>
      </c>
      <c r="F326" s="8" t="s">
        <v>37</v>
      </c>
      <c r="G326" s="10">
        <f t="shared" si="12"/>
        <v>145.85</v>
      </c>
      <c r="H326" s="5">
        <f t="shared" si="13"/>
        <v>181.19</v>
      </c>
      <c r="I326" s="5">
        <f t="shared" si="14"/>
        <v>20383.88</v>
      </c>
      <c r="J326" s="16" t="s">
        <v>26</v>
      </c>
      <c r="K326" s="17">
        <v>145.85</v>
      </c>
      <c r="L326" s="71"/>
      <c r="M326" s="81"/>
      <c r="N326" s="9"/>
      <c r="O326" s="81"/>
      <c r="P326" s="7"/>
    </row>
    <row r="327" spans="1:16" x14ac:dyDescent="0.25">
      <c r="A327" s="79" t="s">
        <v>475</v>
      </c>
      <c r="B327" s="30" t="s">
        <v>136</v>
      </c>
      <c r="C327" s="79"/>
      <c r="D327" s="79"/>
      <c r="E327" s="89"/>
      <c r="F327" s="79"/>
      <c r="G327" s="89"/>
      <c r="H327" s="3"/>
      <c r="I327" s="3">
        <f>SUM(I328:I329)</f>
        <v>55398.45</v>
      </c>
      <c r="J327" s="16"/>
      <c r="K327" s="17"/>
      <c r="L327" s="71"/>
      <c r="M327" s="81"/>
      <c r="N327" s="9"/>
      <c r="O327" s="81"/>
      <c r="P327" s="7"/>
    </row>
    <row r="328" spans="1:16" x14ac:dyDescent="0.25">
      <c r="A328" s="8" t="s">
        <v>476</v>
      </c>
      <c r="B328" s="31" t="s">
        <v>39</v>
      </c>
      <c r="C328" s="8" t="s">
        <v>1</v>
      </c>
      <c r="D328" s="85">
        <v>98504</v>
      </c>
      <c r="E328" s="10">
        <v>2085</v>
      </c>
      <c r="F328" s="8" t="s">
        <v>25</v>
      </c>
      <c r="G328" s="10">
        <f t="shared" si="12"/>
        <v>14.83</v>
      </c>
      <c r="H328" s="5">
        <f t="shared" si="13"/>
        <v>18.420000000000002</v>
      </c>
      <c r="I328" s="5">
        <f t="shared" si="14"/>
        <v>38405.699999999997</v>
      </c>
      <c r="J328" s="16" t="s">
        <v>26</v>
      </c>
      <c r="K328" s="17">
        <v>14.83</v>
      </c>
      <c r="L328" s="71"/>
      <c r="M328" s="81"/>
      <c r="N328" s="9"/>
      <c r="O328" s="81"/>
      <c r="P328" s="7"/>
    </row>
    <row r="329" spans="1:16" x14ac:dyDescent="0.25">
      <c r="A329" s="8" t="s">
        <v>477</v>
      </c>
      <c r="B329" s="31" t="s">
        <v>137</v>
      </c>
      <c r="C329" s="8" t="s">
        <v>1</v>
      </c>
      <c r="D329" s="85">
        <v>98520</v>
      </c>
      <c r="E329" s="10">
        <v>2085</v>
      </c>
      <c r="F329" s="8" t="s">
        <v>25</v>
      </c>
      <c r="G329" s="10">
        <f t="shared" si="12"/>
        <v>6.56</v>
      </c>
      <c r="H329" s="5">
        <f t="shared" si="13"/>
        <v>8.15</v>
      </c>
      <c r="I329" s="5">
        <f t="shared" si="14"/>
        <v>16992.75</v>
      </c>
      <c r="J329" s="16" t="s">
        <v>26</v>
      </c>
      <c r="K329" s="17">
        <v>6.56</v>
      </c>
      <c r="L329" s="71"/>
      <c r="M329" s="81"/>
      <c r="N329" s="9"/>
      <c r="O329" s="81"/>
      <c r="P329" s="7"/>
    </row>
    <row r="330" spans="1:16" x14ac:dyDescent="0.25">
      <c r="A330" s="79" t="s">
        <v>478</v>
      </c>
      <c r="B330" s="30" t="s">
        <v>138</v>
      </c>
      <c r="C330" s="79"/>
      <c r="D330" s="86"/>
      <c r="E330" s="89"/>
      <c r="F330" s="79"/>
      <c r="G330" s="89"/>
      <c r="H330" s="3"/>
      <c r="I330" s="3">
        <f>SUM(I331:I346)</f>
        <v>172900</v>
      </c>
      <c r="J330" s="16"/>
      <c r="K330" s="17"/>
      <c r="L330" s="71"/>
      <c r="M330" s="81"/>
      <c r="N330" s="9"/>
      <c r="O330" s="100"/>
    </row>
    <row r="331" spans="1:16" x14ac:dyDescent="0.25">
      <c r="A331" s="8" t="s">
        <v>479</v>
      </c>
      <c r="B331" s="31" t="s">
        <v>40</v>
      </c>
      <c r="C331" s="72" t="s">
        <v>1</v>
      </c>
      <c r="D331" s="72">
        <v>99063</v>
      </c>
      <c r="E331" s="93">
        <v>346.02190000000002</v>
      </c>
      <c r="F331" s="72" t="s">
        <v>37</v>
      </c>
      <c r="G331" s="10">
        <f t="shared" si="12"/>
        <v>9.7100000000000009</v>
      </c>
      <c r="H331" s="5">
        <f t="shared" si="13"/>
        <v>12.06</v>
      </c>
      <c r="I331" s="5">
        <f t="shared" si="14"/>
        <v>4173.0200000000004</v>
      </c>
      <c r="J331" s="18" t="s">
        <v>26</v>
      </c>
      <c r="K331" s="17">
        <v>9.7100000000000009</v>
      </c>
      <c r="L331" s="71"/>
      <c r="M331" s="81"/>
      <c r="N331" s="9"/>
      <c r="O331" s="100"/>
      <c r="P331" s="106">
        <f>ROUND(N331/H331,3)</f>
        <v>0</v>
      </c>
    </row>
    <row r="332" spans="1:16" ht="22.5" x14ac:dyDescent="0.25">
      <c r="A332" s="8" t="s">
        <v>480</v>
      </c>
      <c r="B332" s="31" t="s">
        <v>669</v>
      </c>
      <c r="C332" s="8" t="s">
        <v>1</v>
      </c>
      <c r="D332" s="85">
        <v>101616</v>
      </c>
      <c r="E332" s="10">
        <v>97.83</v>
      </c>
      <c r="F332" s="8" t="s">
        <v>25</v>
      </c>
      <c r="G332" s="10">
        <f t="shared" si="12"/>
        <v>6.25</v>
      </c>
      <c r="H332" s="5">
        <f t="shared" si="13"/>
        <v>7.76</v>
      </c>
      <c r="I332" s="5">
        <f t="shared" si="14"/>
        <v>759.16</v>
      </c>
      <c r="J332" s="16" t="s">
        <v>26</v>
      </c>
      <c r="K332" s="17">
        <v>6.25</v>
      </c>
      <c r="L332" s="71"/>
      <c r="M332" s="81"/>
      <c r="N332" s="9"/>
      <c r="O332" s="81"/>
      <c r="P332" s="7"/>
    </row>
    <row r="333" spans="1:16" ht="22.5" x14ac:dyDescent="0.25">
      <c r="A333" s="8" t="s">
        <v>481</v>
      </c>
      <c r="B333" s="31" t="s">
        <v>139</v>
      </c>
      <c r="C333" s="8" t="s">
        <v>1</v>
      </c>
      <c r="D333" s="8">
        <v>93382</v>
      </c>
      <c r="E333" s="10">
        <v>41.305999999999997</v>
      </c>
      <c r="F333" s="8" t="s">
        <v>29</v>
      </c>
      <c r="G333" s="10">
        <f t="shared" ref="G333:G365" si="15">ROUND(K333*(100%-I$7),2)</f>
        <v>25.89</v>
      </c>
      <c r="H333" s="5">
        <f t="shared" ref="H333:H366" si="16">ROUND(G333*(1+I$5),2)</f>
        <v>32.159999999999997</v>
      </c>
      <c r="I333" s="5">
        <f t="shared" ref="I333:I366" si="17">ROUND(E333*H333,2)</f>
        <v>1328.4</v>
      </c>
      <c r="J333" s="16" t="s">
        <v>26</v>
      </c>
      <c r="K333" s="17">
        <v>25.89</v>
      </c>
      <c r="L333" s="71"/>
      <c r="M333" s="81"/>
      <c r="N333" s="9"/>
      <c r="O333" s="100"/>
      <c r="P333" s="103">
        <f>ROUND(N333/H333,3)</f>
        <v>0</v>
      </c>
    </row>
    <row r="334" spans="1:16" ht="22.5" x14ac:dyDescent="0.25">
      <c r="A334" s="8" t="s">
        <v>482</v>
      </c>
      <c r="B334" s="31" t="s">
        <v>140</v>
      </c>
      <c r="C334" s="8" t="s">
        <v>1</v>
      </c>
      <c r="D334" s="85">
        <v>96620</v>
      </c>
      <c r="E334" s="10">
        <v>14.131</v>
      </c>
      <c r="F334" s="8" t="s">
        <v>29</v>
      </c>
      <c r="G334" s="10">
        <f t="shared" si="15"/>
        <v>748.37</v>
      </c>
      <c r="H334" s="5">
        <f t="shared" si="16"/>
        <v>929.7</v>
      </c>
      <c r="I334" s="5">
        <f t="shared" si="17"/>
        <v>13137.59</v>
      </c>
      <c r="J334" s="16" t="s">
        <v>26</v>
      </c>
      <c r="K334" s="17">
        <v>748.37</v>
      </c>
      <c r="L334" s="71"/>
      <c r="M334" s="81"/>
      <c r="N334" s="9"/>
      <c r="O334" s="100"/>
      <c r="P334" s="103">
        <f>ROUND(N334/H334,3)</f>
        <v>0</v>
      </c>
    </row>
    <row r="335" spans="1:16" ht="22.5" x14ac:dyDescent="0.25">
      <c r="A335" s="8" t="s">
        <v>483</v>
      </c>
      <c r="B335" s="31" t="s">
        <v>670</v>
      </c>
      <c r="C335" s="8" t="s">
        <v>1</v>
      </c>
      <c r="D335" s="85">
        <v>102990</v>
      </c>
      <c r="E335" s="10">
        <v>197.37</v>
      </c>
      <c r="F335" s="8" t="s">
        <v>37</v>
      </c>
      <c r="G335" s="10">
        <f t="shared" si="15"/>
        <v>65.48</v>
      </c>
      <c r="H335" s="5">
        <f t="shared" si="16"/>
        <v>81.349999999999994</v>
      </c>
      <c r="I335" s="5">
        <f t="shared" si="17"/>
        <v>16056.05</v>
      </c>
      <c r="J335" s="16" t="s">
        <v>26</v>
      </c>
      <c r="K335" s="17">
        <v>65.48</v>
      </c>
      <c r="L335" s="71"/>
      <c r="M335" s="81"/>
      <c r="N335" s="9"/>
      <c r="O335" s="81"/>
      <c r="P335" s="7"/>
    </row>
    <row r="336" spans="1:16" ht="22.5" x14ac:dyDescent="0.25">
      <c r="A336" s="8" t="s">
        <v>484</v>
      </c>
      <c r="B336" s="31" t="s">
        <v>671</v>
      </c>
      <c r="C336" s="8" t="s">
        <v>1</v>
      </c>
      <c r="D336" s="85">
        <v>99255</v>
      </c>
      <c r="E336" s="10">
        <v>1</v>
      </c>
      <c r="F336" s="8" t="s">
        <v>33</v>
      </c>
      <c r="G336" s="10">
        <f t="shared" si="15"/>
        <v>765.86</v>
      </c>
      <c r="H336" s="5">
        <f t="shared" si="16"/>
        <v>951.43</v>
      </c>
      <c r="I336" s="5">
        <f t="shared" si="17"/>
        <v>951.43</v>
      </c>
      <c r="J336" s="16" t="s">
        <v>26</v>
      </c>
      <c r="K336" s="17">
        <v>765.86</v>
      </c>
      <c r="L336" s="71"/>
      <c r="M336" s="81"/>
      <c r="N336" s="9"/>
      <c r="O336" s="81"/>
      <c r="P336" s="7"/>
    </row>
    <row r="337" spans="1:16" ht="22.5" x14ac:dyDescent="0.25">
      <c r="A337" s="8" t="s">
        <v>485</v>
      </c>
      <c r="B337" s="31" t="s">
        <v>141</v>
      </c>
      <c r="C337" s="8" t="s">
        <v>2</v>
      </c>
      <c r="D337" s="85" t="s">
        <v>168</v>
      </c>
      <c r="E337" s="10">
        <v>1</v>
      </c>
      <c r="F337" s="8" t="s">
        <v>34</v>
      </c>
      <c r="G337" s="10">
        <f t="shared" si="15"/>
        <v>1159.25</v>
      </c>
      <c r="H337" s="5">
        <f t="shared" si="16"/>
        <v>1440.14</v>
      </c>
      <c r="I337" s="5">
        <f t="shared" si="17"/>
        <v>1440.14</v>
      </c>
      <c r="J337" s="16" t="s">
        <v>26</v>
      </c>
      <c r="K337" s="17">
        <v>1159.25</v>
      </c>
      <c r="L337" s="71"/>
      <c r="M337" s="81"/>
      <c r="N337" s="9"/>
      <c r="O337" s="81"/>
      <c r="P337" s="7"/>
    </row>
    <row r="338" spans="1:16" ht="33.75" x14ac:dyDescent="0.25">
      <c r="A338" s="8" t="s">
        <v>486</v>
      </c>
      <c r="B338" s="31" t="s">
        <v>142</v>
      </c>
      <c r="C338" s="8" t="s">
        <v>1</v>
      </c>
      <c r="D338" s="85">
        <v>103925</v>
      </c>
      <c r="E338" s="10">
        <v>39.951599999999999</v>
      </c>
      <c r="F338" s="8" t="s">
        <v>29</v>
      </c>
      <c r="G338" s="10">
        <f t="shared" si="15"/>
        <v>1710.54</v>
      </c>
      <c r="H338" s="5">
        <f t="shared" si="16"/>
        <v>2125</v>
      </c>
      <c r="I338" s="5">
        <f t="shared" si="17"/>
        <v>84897.15</v>
      </c>
      <c r="J338" s="16" t="s">
        <v>26</v>
      </c>
      <c r="K338" s="17">
        <v>1710.54</v>
      </c>
      <c r="L338" s="71"/>
      <c r="M338" s="81"/>
      <c r="N338" s="9"/>
      <c r="O338" s="100"/>
      <c r="P338" s="103">
        <f>ROUND(N338/H338,3)</f>
        <v>0</v>
      </c>
    </row>
    <row r="339" spans="1:16" ht="22.5" x14ac:dyDescent="0.25">
      <c r="A339" s="8" t="s">
        <v>487</v>
      </c>
      <c r="B339" s="31" t="s">
        <v>672</v>
      </c>
      <c r="C339" s="8" t="s">
        <v>1</v>
      </c>
      <c r="D339" s="8">
        <v>97947</v>
      </c>
      <c r="E339" s="10">
        <v>4</v>
      </c>
      <c r="F339" s="8" t="s">
        <v>33</v>
      </c>
      <c r="G339" s="10">
        <f t="shared" si="15"/>
        <v>1818.26</v>
      </c>
      <c r="H339" s="5">
        <f t="shared" si="16"/>
        <v>2258.8200000000002</v>
      </c>
      <c r="I339" s="5">
        <f t="shared" si="17"/>
        <v>9035.2800000000007</v>
      </c>
      <c r="J339" s="16" t="s">
        <v>26</v>
      </c>
      <c r="K339" s="17">
        <v>1818.26</v>
      </c>
      <c r="L339" s="71"/>
      <c r="M339" s="81"/>
      <c r="N339" s="9"/>
      <c r="O339" s="81"/>
      <c r="P339" s="7"/>
    </row>
    <row r="340" spans="1:16" ht="33.75" x14ac:dyDescent="0.25">
      <c r="A340" s="8" t="s">
        <v>488</v>
      </c>
      <c r="B340" s="31" t="s">
        <v>143</v>
      </c>
      <c r="C340" s="8" t="s">
        <v>1</v>
      </c>
      <c r="D340" s="85">
        <v>92210</v>
      </c>
      <c r="E340" s="10">
        <v>108.7</v>
      </c>
      <c r="F340" s="8" t="s">
        <v>37</v>
      </c>
      <c r="G340" s="10">
        <f t="shared" si="15"/>
        <v>158.4</v>
      </c>
      <c r="H340" s="5">
        <f t="shared" si="16"/>
        <v>196.78</v>
      </c>
      <c r="I340" s="5">
        <f t="shared" si="17"/>
        <v>21389.99</v>
      </c>
      <c r="J340" s="16" t="s">
        <v>26</v>
      </c>
      <c r="K340" s="17">
        <v>158.4</v>
      </c>
      <c r="L340" s="71"/>
      <c r="M340" s="81"/>
      <c r="N340" s="9"/>
      <c r="O340" s="81"/>
      <c r="P340" s="7"/>
    </row>
    <row r="341" spans="1:16" ht="33.75" x14ac:dyDescent="0.25">
      <c r="A341" s="8" t="s">
        <v>489</v>
      </c>
      <c r="B341" s="31" t="s">
        <v>673</v>
      </c>
      <c r="C341" s="8" t="s">
        <v>1</v>
      </c>
      <c r="D341" s="85">
        <v>92757</v>
      </c>
      <c r="E341" s="10">
        <v>10</v>
      </c>
      <c r="F341" s="8" t="s">
        <v>25</v>
      </c>
      <c r="G341" s="10">
        <f t="shared" si="15"/>
        <v>347.06</v>
      </c>
      <c r="H341" s="5">
        <f t="shared" si="16"/>
        <v>431.15</v>
      </c>
      <c r="I341" s="5">
        <f t="shared" si="17"/>
        <v>4311.5</v>
      </c>
      <c r="J341" s="16" t="s">
        <v>26</v>
      </c>
      <c r="K341" s="17">
        <v>347.06</v>
      </c>
      <c r="L341" s="71"/>
      <c r="M341" s="81"/>
      <c r="N341" s="9"/>
      <c r="O341" s="81"/>
      <c r="P341" s="7"/>
    </row>
    <row r="342" spans="1:16" ht="22.5" x14ac:dyDescent="0.25">
      <c r="A342" s="8" t="s">
        <v>490</v>
      </c>
      <c r="B342" s="31" t="s">
        <v>674</v>
      </c>
      <c r="C342" s="8" t="s">
        <v>1</v>
      </c>
      <c r="D342" s="85">
        <v>101578</v>
      </c>
      <c r="E342" s="10">
        <v>47.828000000000003</v>
      </c>
      <c r="F342" s="8" t="s">
        <v>25</v>
      </c>
      <c r="G342" s="10">
        <f t="shared" si="15"/>
        <v>41.55</v>
      </c>
      <c r="H342" s="5">
        <f t="shared" si="16"/>
        <v>51.62</v>
      </c>
      <c r="I342" s="5">
        <f t="shared" si="17"/>
        <v>2468.88</v>
      </c>
      <c r="J342" s="16" t="s">
        <v>26</v>
      </c>
      <c r="K342" s="17">
        <v>41.55</v>
      </c>
      <c r="L342" s="71"/>
      <c r="M342" s="81"/>
      <c r="N342" s="9"/>
      <c r="O342" s="100"/>
      <c r="P342" s="103">
        <f>ROUND(N342/H342,3)</f>
        <v>0</v>
      </c>
    </row>
    <row r="343" spans="1:16" ht="45" x14ac:dyDescent="0.25">
      <c r="A343" s="8" t="s">
        <v>491</v>
      </c>
      <c r="B343" s="31" t="s">
        <v>144</v>
      </c>
      <c r="C343" s="8" t="s">
        <v>1</v>
      </c>
      <c r="D343" s="85">
        <v>90102</v>
      </c>
      <c r="E343" s="10">
        <v>156.52799999999999</v>
      </c>
      <c r="F343" s="8" t="s">
        <v>29</v>
      </c>
      <c r="G343" s="10">
        <f t="shared" si="15"/>
        <v>12.33</v>
      </c>
      <c r="H343" s="5">
        <f t="shared" si="16"/>
        <v>15.32</v>
      </c>
      <c r="I343" s="5">
        <f t="shared" si="17"/>
        <v>2398.0100000000002</v>
      </c>
      <c r="J343" s="16" t="s">
        <v>26</v>
      </c>
      <c r="K343" s="17">
        <v>12.33</v>
      </c>
      <c r="L343" s="71"/>
      <c r="M343" s="81"/>
      <c r="N343" s="9"/>
      <c r="O343" s="100"/>
      <c r="P343" s="103">
        <f>ROUND(N343/H343,3)</f>
        <v>0</v>
      </c>
    </row>
    <row r="344" spans="1:16" ht="33.75" x14ac:dyDescent="0.25">
      <c r="A344" s="8" t="s">
        <v>492</v>
      </c>
      <c r="B344" s="31" t="s">
        <v>543</v>
      </c>
      <c r="C344" s="8" t="s">
        <v>1</v>
      </c>
      <c r="D344" s="85">
        <v>100974</v>
      </c>
      <c r="E344" s="10">
        <v>162.18</v>
      </c>
      <c r="F344" s="8" t="s">
        <v>29</v>
      </c>
      <c r="G344" s="10">
        <f t="shared" si="15"/>
        <v>8.7899999999999991</v>
      </c>
      <c r="H344" s="5">
        <f t="shared" si="16"/>
        <v>10.92</v>
      </c>
      <c r="I344" s="5">
        <f t="shared" si="17"/>
        <v>1771.01</v>
      </c>
      <c r="J344" s="16" t="s">
        <v>26</v>
      </c>
      <c r="K344" s="17">
        <v>8.7899999999999991</v>
      </c>
      <c r="L344" s="71"/>
      <c r="M344" s="81"/>
      <c r="N344" s="9"/>
      <c r="O344" s="81"/>
      <c r="P344" s="7"/>
    </row>
    <row r="345" spans="1:16" ht="22.5" x14ac:dyDescent="0.25">
      <c r="A345" s="8" t="s">
        <v>493</v>
      </c>
      <c r="B345" s="31" t="s">
        <v>105</v>
      </c>
      <c r="C345" s="8" t="s">
        <v>1</v>
      </c>
      <c r="D345" s="85">
        <v>95875</v>
      </c>
      <c r="E345" s="10">
        <v>1394.75</v>
      </c>
      <c r="F345" s="8" t="s">
        <v>30</v>
      </c>
      <c r="G345" s="10">
        <f t="shared" si="15"/>
        <v>2.4300000000000002</v>
      </c>
      <c r="H345" s="5">
        <f t="shared" si="16"/>
        <v>3.02</v>
      </c>
      <c r="I345" s="5">
        <f t="shared" si="17"/>
        <v>4212.1499999999996</v>
      </c>
      <c r="J345" s="16" t="s">
        <v>26</v>
      </c>
      <c r="K345" s="17">
        <v>2.4300000000000002</v>
      </c>
      <c r="L345" s="71"/>
      <c r="M345" s="81"/>
      <c r="N345" s="9"/>
      <c r="O345" s="81"/>
      <c r="P345" s="7"/>
    </row>
    <row r="346" spans="1:16" ht="22.5" x14ac:dyDescent="0.25">
      <c r="A346" s="8" t="s">
        <v>494</v>
      </c>
      <c r="B346" s="31" t="s">
        <v>696</v>
      </c>
      <c r="C346" s="8" t="s">
        <v>3</v>
      </c>
      <c r="D346" s="8">
        <v>1</v>
      </c>
      <c r="E346" s="10">
        <v>162.18039999999999</v>
      </c>
      <c r="F346" s="8" t="s">
        <v>29</v>
      </c>
      <c r="G346" s="10">
        <f t="shared" si="15"/>
        <v>24.13</v>
      </c>
      <c r="H346" s="5">
        <f>ROUND(G346*(1+I$6),2)</f>
        <v>28.18</v>
      </c>
      <c r="I346" s="5">
        <f>ROUND(E346*H346,2)</f>
        <v>4570.24</v>
      </c>
      <c r="J346" s="16" t="s">
        <v>31</v>
      </c>
      <c r="K346" s="17">
        <v>24.13</v>
      </c>
      <c r="L346" s="71"/>
      <c r="M346" s="81"/>
      <c r="N346" s="9"/>
      <c r="O346" s="100"/>
      <c r="P346" s="106">
        <f>ROUND(N346/H346,3)</f>
        <v>0</v>
      </c>
    </row>
    <row r="347" spans="1:16" x14ac:dyDescent="0.25">
      <c r="A347" s="79" t="s">
        <v>495</v>
      </c>
      <c r="B347" s="30" t="s">
        <v>145</v>
      </c>
      <c r="C347" s="79"/>
      <c r="D347" s="86"/>
      <c r="E347" s="89"/>
      <c r="F347" s="79"/>
      <c r="G347" s="89"/>
      <c r="H347" s="3"/>
      <c r="I347" s="3">
        <f>SUM(I348:I356)</f>
        <v>245227.94</v>
      </c>
      <c r="J347" s="16"/>
      <c r="K347" s="17"/>
      <c r="L347" s="71"/>
      <c r="M347" s="81"/>
      <c r="N347" s="9"/>
      <c r="O347" s="100"/>
    </row>
    <row r="348" spans="1:16" ht="22.5" x14ac:dyDescent="0.25">
      <c r="A348" s="8" t="s">
        <v>496</v>
      </c>
      <c r="B348" s="31" t="s">
        <v>146</v>
      </c>
      <c r="C348" s="8" t="s">
        <v>1</v>
      </c>
      <c r="D348" s="85">
        <v>95996</v>
      </c>
      <c r="E348" s="10">
        <v>17.951000000000001</v>
      </c>
      <c r="F348" s="8" t="s">
        <v>29</v>
      </c>
      <c r="G348" s="10">
        <f t="shared" si="15"/>
        <v>1570.43</v>
      </c>
      <c r="H348" s="5">
        <f t="shared" si="16"/>
        <v>1950.95</v>
      </c>
      <c r="I348" s="5">
        <f t="shared" si="17"/>
        <v>35021.5</v>
      </c>
      <c r="J348" s="16" t="s">
        <v>26</v>
      </c>
      <c r="K348" s="17">
        <v>1570.43</v>
      </c>
      <c r="L348" s="71"/>
      <c r="M348" s="81"/>
      <c r="N348" s="9"/>
      <c r="O348" s="100"/>
      <c r="P348" s="103">
        <f>ROUND(N348/H348,3)</f>
        <v>0</v>
      </c>
    </row>
    <row r="349" spans="1:16" ht="22.5" x14ac:dyDescent="0.25">
      <c r="A349" s="8" t="s">
        <v>497</v>
      </c>
      <c r="B349" s="31" t="s">
        <v>147</v>
      </c>
      <c r="C349" s="8" t="s">
        <v>1</v>
      </c>
      <c r="D349" s="8">
        <v>95995</v>
      </c>
      <c r="E349" s="10">
        <v>26.926500000000001</v>
      </c>
      <c r="F349" s="8" t="s">
        <v>29</v>
      </c>
      <c r="G349" s="10">
        <f t="shared" si="15"/>
        <v>1811.59</v>
      </c>
      <c r="H349" s="5">
        <f t="shared" si="16"/>
        <v>2250.54</v>
      </c>
      <c r="I349" s="5">
        <f t="shared" si="17"/>
        <v>60599.17</v>
      </c>
      <c r="J349" s="16" t="s">
        <v>26</v>
      </c>
      <c r="K349" s="17">
        <v>1811.59</v>
      </c>
      <c r="L349" s="71"/>
      <c r="M349" s="81"/>
      <c r="N349" s="9"/>
      <c r="O349" s="100"/>
      <c r="P349" s="106">
        <f>ROUND(N349/H349,3)</f>
        <v>0</v>
      </c>
    </row>
    <row r="350" spans="1:16" x14ac:dyDescent="0.25">
      <c r="A350" s="8" t="s">
        <v>498</v>
      </c>
      <c r="B350" s="31" t="s">
        <v>148</v>
      </c>
      <c r="C350" s="72" t="s">
        <v>171</v>
      </c>
      <c r="D350" s="72">
        <v>4011352</v>
      </c>
      <c r="E350" s="93">
        <v>897.55</v>
      </c>
      <c r="F350" s="72" t="s">
        <v>173</v>
      </c>
      <c r="G350" s="10">
        <f t="shared" si="15"/>
        <v>0.4</v>
      </c>
      <c r="H350" s="5">
        <f t="shared" si="16"/>
        <v>0.5</v>
      </c>
      <c r="I350" s="5">
        <f t="shared" si="17"/>
        <v>448.78</v>
      </c>
      <c r="J350" s="18" t="s">
        <v>26</v>
      </c>
      <c r="K350" s="17">
        <v>0.4</v>
      </c>
      <c r="L350" s="71"/>
      <c r="M350" s="81"/>
      <c r="N350" s="9"/>
      <c r="O350" s="81"/>
      <c r="P350" s="7"/>
    </row>
    <row r="351" spans="1:16" x14ac:dyDescent="0.25">
      <c r="A351" s="8" t="s">
        <v>499</v>
      </c>
      <c r="B351" s="31" t="s">
        <v>149</v>
      </c>
      <c r="C351" s="8" t="s">
        <v>171</v>
      </c>
      <c r="D351" s="85">
        <v>4011353</v>
      </c>
      <c r="E351" s="10">
        <v>897.55</v>
      </c>
      <c r="F351" s="8" t="s">
        <v>173</v>
      </c>
      <c r="G351" s="10">
        <f t="shared" si="15"/>
        <v>0.28000000000000003</v>
      </c>
      <c r="H351" s="5">
        <f t="shared" si="16"/>
        <v>0.35</v>
      </c>
      <c r="I351" s="5">
        <f t="shared" si="17"/>
        <v>314.14</v>
      </c>
      <c r="J351" s="16" t="s">
        <v>26</v>
      </c>
      <c r="K351" s="17">
        <v>0.28000000000000003</v>
      </c>
      <c r="L351" s="71"/>
      <c r="M351" s="81"/>
      <c r="N351" s="9"/>
      <c r="O351" s="81"/>
      <c r="P351" s="7"/>
    </row>
    <row r="352" spans="1:16" ht="22.5" x14ac:dyDescent="0.25">
      <c r="A352" s="8" t="s">
        <v>500</v>
      </c>
      <c r="B352" s="31" t="s">
        <v>675</v>
      </c>
      <c r="C352" s="8" t="s">
        <v>1</v>
      </c>
      <c r="D352" s="8">
        <v>100576</v>
      </c>
      <c r="E352" s="10">
        <v>897.55</v>
      </c>
      <c r="F352" s="8" t="s">
        <v>25</v>
      </c>
      <c r="G352" s="10">
        <f t="shared" si="15"/>
        <v>2.4900000000000002</v>
      </c>
      <c r="H352" s="5">
        <f t="shared" si="16"/>
        <v>3.09</v>
      </c>
      <c r="I352" s="5">
        <f t="shared" si="17"/>
        <v>2773.43</v>
      </c>
      <c r="J352" s="16" t="s">
        <v>26</v>
      </c>
      <c r="K352" s="17">
        <v>2.4900000000000002</v>
      </c>
      <c r="L352" s="71"/>
      <c r="M352" s="81"/>
      <c r="N352" s="9"/>
      <c r="O352" s="81"/>
      <c r="P352" s="7"/>
    </row>
    <row r="353" spans="1:16" ht="22.5" x14ac:dyDescent="0.25">
      <c r="A353" s="8" t="s">
        <v>501</v>
      </c>
      <c r="B353" s="31" t="s">
        <v>676</v>
      </c>
      <c r="C353" s="8" t="s">
        <v>171</v>
      </c>
      <c r="D353" s="85">
        <v>4011327</v>
      </c>
      <c r="E353" s="10">
        <v>448.77499999999998</v>
      </c>
      <c r="F353" s="8" t="s">
        <v>176</v>
      </c>
      <c r="G353" s="10">
        <f t="shared" si="15"/>
        <v>36.75</v>
      </c>
      <c r="H353" s="5">
        <f t="shared" si="16"/>
        <v>45.65</v>
      </c>
      <c r="I353" s="5">
        <f t="shared" si="17"/>
        <v>20486.580000000002</v>
      </c>
      <c r="J353" s="16" t="s">
        <v>26</v>
      </c>
      <c r="K353" s="17">
        <v>36.75</v>
      </c>
      <c r="L353" s="71"/>
      <c r="M353" s="81"/>
      <c r="N353" s="9"/>
      <c r="O353" s="100"/>
      <c r="P353" s="103">
        <f>ROUND(N353/H353,3)</f>
        <v>0</v>
      </c>
    </row>
    <row r="354" spans="1:16" ht="22.5" x14ac:dyDescent="0.25">
      <c r="A354" s="8" t="s">
        <v>502</v>
      </c>
      <c r="B354" s="31" t="s">
        <v>150</v>
      </c>
      <c r="C354" s="8" t="s">
        <v>1</v>
      </c>
      <c r="D354" s="85">
        <v>94995</v>
      </c>
      <c r="E354" s="10">
        <v>176.14</v>
      </c>
      <c r="F354" s="8" t="s">
        <v>25</v>
      </c>
      <c r="G354" s="10">
        <f t="shared" si="15"/>
        <v>97.17</v>
      </c>
      <c r="H354" s="5">
        <f t="shared" si="16"/>
        <v>120.71</v>
      </c>
      <c r="I354" s="5">
        <f t="shared" si="17"/>
        <v>21261.86</v>
      </c>
      <c r="J354" s="16" t="s">
        <v>26</v>
      </c>
      <c r="K354" s="17">
        <v>97.17</v>
      </c>
      <c r="L354" s="71"/>
      <c r="M354" s="81"/>
      <c r="N354" s="9"/>
      <c r="O354" s="81"/>
      <c r="P354" s="7"/>
    </row>
    <row r="355" spans="1:16" ht="33.75" x14ac:dyDescent="0.25">
      <c r="A355" s="8" t="s">
        <v>503</v>
      </c>
      <c r="B355" s="31" t="s">
        <v>677</v>
      </c>
      <c r="C355" s="8" t="s">
        <v>1</v>
      </c>
      <c r="D355" s="85">
        <v>94273</v>
      </c>
      <c r="E355" s="10">
        <v>127.51</v>
      </c>
      <c r="F355" s="8" t="s">
        <v>37</v>
      </c>
      <c r="G355" s="10">
        <f t="shared" si="15"/>
        <v>62.69</v>
      </c>
      <c r="H355" s="5">
        <f t="shared" si="16"/>
        <v>77.88</v>
      </c>
      <c r="I355" s="5">
        <f t="shared" si="17"/>
        <v>9930.48</v>
      </c>
      <c r="J355" s="16" t="s">
        <v>26</v>
      </c>
      <c r="K355" s="17">
        <v>62.69</v>
      </c>
      <c r="L355" s="71"/>
      <c r="M355" s="81"/>
      <c r="N355" s="9"/>
      <c r="O355" s="81"/>
      <c r="P355" s="7"/>
    </row>
    <row r="356" spans="1:16" ht="33.75" x14ac:dyDescent="0.25">
      <c r="A356" s="8" t="s">
        <v>504</v>
      </c>
      <c r="B356" s="31" t="s">
        <v>678</v>
      </c>
      <c r="C356" s="8" t="s">
        <v>8</v>
      </c>
      <c r="D356" s="85" t="s">
        <v>169</v>
      </c>
      <c r="E356" s="10">
        <v>80</v>
      </c>
      <c r="F356" s="8" t="s">
        <v>37</v>
      </c>
      <c r="G356" s="10">
        <f t="shared" si="15"/>
        <v>949.77</v>
      </c>
      <c r="H356" s="5">
        <f t="shared" si="16"/>
        <v>1179.9000000000001</v>
      </c>
      <c r="I356" s="5">
        <f t="shared" si="17"/>
        <v>94392</v>
      </c>
      <c r="J356" s="16" t="s">
        <v>26</v>
      </c>
      <c r="K356" s="17">
        <v>949.77</v>
      </c>
      <c r="L356" s="71"/>
      <c r="M356" s="81"/>
      <c r="N356" s="9"/>
      <c r="O356" s="81"/>
      <c r="P356" s="7"/>
    </row>
    <row r="357" spans="1:16" x14ac:dyDescent="0.25">
      <c r="A357" s="79" t="s">
        <v>505</v>
      </c>
      <c r="B357" s="30" t="s">
        <v>151</v>
      </c>
      <c r="C357" s="79"/>
      <c r="D357" s="86"/>
      <c r="E357" s="89"/>
      <c r="F357" s="79"/>
      <c r="G357" s="89"/>
      <c r="H357" s="3"/>
      <c r="I357" s="3">
        <f>SUM(I358)</f>
        <v>511313.59</v>
      </c>
      <c r="J357" s="16"/>
      <c r="K357" s="17"/>
      <c r="L357" s="71"/>
      <c r="M357" s="81"/>
      <c r="N357" s="9"/>
      <c r="O357" s="81"/>
      <c r="P357" s="7"/>
    </row>
    <row r="358" spans="1:16" ht="45" x14ac:dyDescent="0.25">
      <c r="A358" s="8" t="s">
        <v>506</v>
      </c>
      <c r="B358" s="31" t="s">
        <v>679</v>
      </c>
      <c r="C358" s="8" t="s">
        <v>2</v>
      </c>
      <c r="D358" s="85" t="s">
        <v>170</v>
      </c>
      <c r="E358" s="10">
        <v>1</v>
      </c>
      <c r="F358" s="8" t="s">
        <v>34</v>
      </c>
      <c r="G358" s="10">
        <f t="shared" si="15"/>
        <v>411586.24</v>
      </c>
      <c r="H358" s="5">
        <f t="shared" si="16"/>
        <v>511313.59</v>
      </c>
      <c r="I358" s="5">
        <f t="shared" si="17"/>
        <v>511313.59</v>
      </c>
      <c r="J358" s="16" t="s">
        <v>26</v>
      </c>
      <c r="K358" s="17">
        <v>411586.24</v>
      </c>
      <c r="L358" s="71"/>
      <c r="M358" s="81"/>
      <c r="N358" s="9"/>
      <c r="O358" s="81"/>
      <c r="P358" s="7"/>
    </row>
    <row r="359" spans="1:16" x14ac:dyDescent="0.25">
      <c r="A359" s="79" t="s">
        <v>507</v>
      </c>
      <c r="B359" s="30" t="s">
        <v>152</v>
      </c>
      <c r="C359" s="79"/>
      <c r="D359" s="86"/>
      <c r="E359" s="89"/>
      <c r="F359" s="79"/>
      <c r="G359" s="89"/>
      <c r="H359" s="3"/>
      <c r="I359" s="3">
        <f>SUM(I360:I366)</f>
        <v>23268.65</v>
      </c>
      <c r="J359" s="16"/>
      <c r="K359" s="17"/>
      <c r="L359" s="71"/>
      <c r="M359" s="81"/>
      <c r="N359" s="9"/>
      <c r="O359" s="81"/>
      <c r="P359" s="7"/>
    </row>
    <row r="360" spans="1:16" x14ac:dyDescent="0.25">
      <c r="A360" s="8" t="s">
        <v>508</v>
      </c>
      <c r="B360" s="31" t="s">
        <v>50</v>
      </c>
      <c r="C360" s="8" t="s">
        <v>9</v>
      </c>
      <c r="D360" s="85" t="s">
        <v>10</v>
      </c>
      <c r="E360" s="10">
        <v>2573.31</v>
      </c>
      <c r="F360" s="8" t="s">
        <v>25</v>
      </c>
      <c r="G360" s="10">
        <f t="shared" si="15"/>
        <v>0.46</v>
      </c>
      <c r="H360" s="5">
        <f t="shared" si="16"/>
        <v>0.56999999999999995</v>
      </c>
      <c r="I360" s="5">
        <f t="shared" si="17"/>
        <v>1466.79</v>
      </c>
      <c r="J360" s="16" t="s">
        <v>26</v>
      </c>
      <c r="K360" s="17">
        <v>0.46</v>
      </c>
      <c r="L360" s="71"/>
      <c r="M360" s="81"/>
      <c r="N360" s="9"/>
      <c r="O360" s="81"/>
      <c r="P360" s="7"/>
    </row>
    <row r="361" spans="1:16" x14ac:dyDescent="0.25">
      <c r="A361" s="8" t="s">
        <v>509</v>
      </c>
      <c r="B361" s="31" t="s">
        <v>41</v>
      </c>
      <c r="C361" s="72" t="s">
        <v>9</v>
      </c>
      <c r="D361" s="72" t="s">
        <v>11</v>
      </c>
      <c r="E361" s="93">
        <v>3</v>
      </c>
      <c r="F361" s="72" t="s">
        <v>42</v>
      </c>
      <c r="G361" s="10">
        <f t="shared" si="15"/>
        <v>1626.9</v>
      </c>
      <c r="H361" s="5">
        <f t="shared" si="16"/>
        <v>2021.1</v>
      </c>
      <c r="I361" s="5">
        <f t="shared" si="17"/>
        <v>6063.3</v>
      </c>
      <c r="J361" s="18" t="s">
        <v>26</v>
      </c>
      <c r="K361" s="17">
        <v>1626.9</v>
      </c>
      <c r="L361" s="71"/>
      <c r="M361" s="81"/>
      <c r="N361" s="9"/>
      <c r="O361" s="81"/>
      <c r="P361" s="7"/>
    </row>
    <row r="362" spans="1:16" x14ac:dyDescent="0.25">
      <c r="A362" s="8" t="s">
        <v>510</v>
      </c>
      <c r="B362" s="31" t="s">
        <v>43</v>
      </c>
      <c r="C362" s="8" t="s">
        <v>9</v>
      </c>
      <c r="D362" s="8" t="s">
        <v>12</v>
      </c>
      <c r="E362" s="10">
        <v>2</v>
      </c>
      <c r="F362" s="8" t="s">
        <v>42</v>
      </c>
      <c r="G362" s="10">
        <f t="shared" si="15"/>
        <v>1309.32</v>
      </c>
      <c r="H362" s="5">
        <f t="shared" si="16"/>
        <v>1626.57</v>
      </c>
      <c r="I362" s="5">
        <f t="shared" si="17"/>
        <v>3253.14</v>
      </c>
      <c r="J362" s="16" t="s">
        <v>26</v>
      </c>
      <c r="K362" s="17">
        <v>1309.32</v>
      </c>
      <c r="L362" s="71"/>
      <c r="M362" s="81"/>
      <c r="N362" s="9"/>
      <c r="O362" s="81"/>
      <c r="P362" s="7"/>
    </row>
    <row r="363" spans="1:16" x14ac:dyDescent="0.25">
      <c r="A363" s="8" t="s">
        <v>511</v>
      </c>
      <c r="B363" s="31" t="s">
        <v>44</v>
      </c>
      <c r="C363" s="8" t="s">
        <v>9</v>
      </c>
      <c r="D363" s="8" t="s">
        <v>13</v>
      </c>
      <c r="E363" s="10">
        <v>2</v>
      </c>
      <c r="F363" s="8" t="s">
        <v>42</v>
      </c>
      <c r="G363" s="10">
        <f t="shared" si="15"/>
        <v>1182.0999999999999</v>
      </c>
      <c r="H363" s="5">
        <f t="shared" si="16"/>
        <v>1468.52</v>
      </c>
      <c r="I363" s="5">
        <f t="shared" si="17"/>
        <v>2937.04</v>
      </c>
      <c r="J363" s="16" t="s">
        <v>26</v>
      </c>
      <c r="K363" s="17">
        <v>1182.0999999999999</v>
      </c>
      <c r="L363" s="71"/>
      <c r="M363" s="81"/>
      <c r="N363" s="9"/>
      <c r="O363" s="81"/>
      <c r="P363" s="7"/>
    </row>
    <row r="364" spans="1:16" x14ac:dyDescent="0.25">
      <c r="A364" s="8" t="s">
        <v>512</v>
      </c>
      <c r="B364" s="31" t="s">
        <v>45</v>
      </c>
      <c r="C364" s="8" t="s">
        <v>9</v>
      </c>
      <c r="D364" s="8" t="s">
        <v>14</v>
      </c>
      <c r="E364" s="10">
        <v>3</v>
      </c>
      <c r="F364" s="8" t="s">
        <v>42</v>
      </c>
      <c r="G364" s="10">
        <f t="shared" si="15"/>
        <v>637.64</v>
      </c>
      <c r="H364" s="5">
        <f t="shared" si="16"/>
        <v>792.14</v>
      </c>
      <c r="I364" s="5">
        <f t="shared" si="17"/>
        <v>2376.42</v>
      </c>
      <c r="J364" s="16" t="s">
        <v>26</v>
      </c>
      <c r="K364" s="17">
        <v>637.64</v>
      </c>
      <c r="L364" s="71"/>
      <c r="M364" s="81"/>
      <c r="N364" s="9"/>
      <c r="O364" s="81"/>
      <c r="P364" s="7"/>
    </row>
    <row r="365" spans="1:16" x14ac:dyDescent="0.25">
      <c r="A365" s="8" t="s">
        <v>513</v>
      </c>
      <c r="B365" s="31" t="s">
        <v>680</v>
      </c>
      <c r="C365" s="72" t="s">
        <v>9</v>
      </c>
      <c r="D365" s="72" t="s">
        <v>15</v>
      </c>
      <c r="E365" s="93">
        <v>2573.31</v>
      </c>
      <c r="F365" s="72" t="s">
        <v>25</v>
      </c>
      <c r="G365" s="10">
        <f t="shared" si="15"/>
        <v>0.9</v>
      </c>
      <c r="H365" s="5">
        <f t="shared" si="16"/>
        <v>1.1200000000000001</v>
      </c>
      <c r="I365" s="5">
        <f t="shared" si="17"/>
        <v>2882.11</v>
      </c>
      <c r="J365" s="18" t="s">
        <v>26</v>
      </c>
      <c r="K365" s="17">
        <v>0.9</v>
      </c>
      <c r="L365" s="71"/>
      <c r="M365" s="81"/>
      <c r="N365" s="9"/>
      <c r="O365" s="81"/>
      <c r="P365" s="7"/>
    </row>
    <row r="366" spans="1:16" x14ac:dyDescent="0.25">
      <c r="A366" s="8" t="s">
        <v>514</v>
      </c>
      <c r="B366" s="31" t="s">
        <v>681</v>
      </c>
      <c r="C366" s="8" t="s">
        <v>9</v>
      </c>
      <c r="D366" s="85" t="s">
        <v>46</v>
      </c>
      <c r="E366" s="10">
        <v>5</v>
      </c>
      <c r="F366" s="8" t="s">
        <v>42</v>
      </c>
      <c r="G366" s="10">
        <f>ROUND(K366*(100%-I$7),2)</f>
        <v>690.63</v>
      </c>
      <c r="H366" s="5">
        <f t="shared" si="16"/>
        <v>857.97</v>
      </c>
      <c r="I366" s="5">
        <f t="shared" si="17"/>
        <v>4289.8500000000004</v>
      </c>
      <c r="J366" s="16" t="s">
        <v>26</v>
      </c>
      <c r="K366" s="17">
        <v>690.63</v>
      </c>
      <c r="L366" s="71"/>
      <c r="M366" s="81"/>
      <c r="N366" s="9"/>
      <c r="O366" s="81"/>
      <c r="P366" s="7"/>
    </row>
    <row r="367" spans="1:16" x14ac:dyDescent="0.25">
      <c r="A367" s="65" t="s">
        <v>552</v>
      </c>
      <c r="B367" s="90" t="s">
        <v>702</v>
      </c>
      <c r="C367" s="65"/>
      <c r="D367" s="110"/>
      <c r="E367" s="67"/>
      <c r="F367" s="65"/>
      <c r="G367" s="67"/>
      <c r="H367" s="29"/>
      <c r="I367" s="29">
        <f>(I368+I381+I386+I389+I398+I411+I418+I423+I429+I438+I445+I460+I462)</f>
        <v>8338201.4699999997</v>
      </c>
      <c r="J367" s="80"/>
      <c r="K367" s="15"/>
      <c r="L367" s="71"/>
      <c r="M367" s="81"/>
      <c r="O367" s="101"/>
    </row>
    <row r="368" spans="1:16" x14ac:dyDescent="0.25">
      <c r="A368" s="79" t="s">
        <v>553</v>
      </c>
      <c r="B368" s="30" t="s">
        <v>515</v>
      </c>
      <c r="C368" s="78"/>
      <c r="D368" s="78"/>
      <c r="E368" s="96"/>
      <c r="F368" s="78"/>
      <c r="G368" s="88"/>
      <c r="H368" s="77"/>
      <c r="I368" s="3">
        <f>SUM(I369:I380)</f>
        <v>78310.759999999995</v>
      </c>
      <c r="J368" s="73"/>
      <c r="K368" s="74"/>
      <c r="L368" s="71"/>
      <c r="M368" s="81"/>
      <c r="N368" s="9"/>
      <c r="O368" s="100"/>
    </row>
    <row r="369" spans="1:16" ht="22.5" x14ac:dyDescent="0.25">
      <c r="A369" s="8" t="s">
        <v>554</v>
      </c>
      <c r="B369" s="31" t="s">
        <v>655</v>
      </c>
      <c r="C369" s="8" t="s">
        <v>1</v>
      </c>
      <c r="D369" s="85">
        <v>103689</v>
      </c>
      <c r="E369" s="10">
        <v>2.88</v>
      </c>
      <c r="F369" s="8" t="s">
        <v>25</v>
      </c>
      <c r="G369" s="10">
        <f>ROUND(K369*(100%-I$7),2)</f>
        <v>308.5</v>
      </c>
      <c r="H369" s="5">
        <f>ROUND(G369*(1+I$5),2)</f>
        <v>383.25</v>
      </c>
      <c r="I369" s="5">
        <f t="shared" ref="I369" si="18">ROUND(E369*H369,2)</f>
        <v>1103.76</v>
      </c>
      <c r="J369" s="16" t="s">
        <v>26</v>
      </c>
      <c r="K369" s="74">
        <v>308.5</v>
      </c>
      <c r="L369" s="71"/>
      <c r="M369" s="81"/>
      <c r="N369" s="9"/>
      <c r="O369" s="81"/>
      <c r="P369" s="7"/>
    </row>
    <row r="370" spans="1:16" ht="22.5" x14ac:dyDescent="0.25">
      <c r="A370" s="8" t="s">
        <v>555</v>
      </c>
      <c r="B370" s="31" t="s">
        <v>656</v>
      </c>
      <c r="C370" s="8" t="s">
        <v>2</v>
      </c>
      <c r="D370" s="8" t="s">
        <v>153</v>
      </c>
      <c r="E370" s="10">
        <v>15</v>
      </c>
      <c r="F370" s="8" t="s">
        <v>25</v>
      </c>
      <c r="G370" s="10">
        <f t="shared" ref="G370:G430" si="19">ROUND(K370*(100%-I$7),2)</f>
        <v>792.41</v>
      </c>
      <c r="H370" s="5">
        <f t="shared" ref="H370:H430" si="20">ROUND(G370*(1+I$5),2)</f>
        <v>984.41</v>
      </c>
      <c r="I370" s="5">
        <f t="shared" ref="I370:I430" si="21">ROUND(E370*H370,2)</f>
        <v>14766.15</v>
      </c>
      <c r="J370" s="16" t="s">
        <v>26</v>
      </c>
      <c r="K370" s="74">
        <v>792.41</v>
      </c>
      <c r="L370" s="71"/>
      <c r="M370" s="81"/>
      <c r="N370" s="9"/>
      <c r="O370" s="81"/>
      <c r="P370" s="7"/>
    </row>
    <row r="371" spans="1:16" ht="33.75" x14ac:dyDescent="0.25">
      <c r="A371" s="8" t="s">
        <v>556</v>
      </c>
      <c r="B371" s="31" t="s">
        <v>96</v>
      </c>
      <c r="C371" s="8" t="s">
        <v>8</v>
      </c>
      <c r="D371" s="85" t="s">
        <v>154</v>
      </c>
      <c r="E371" s="10">
        <v>1</v>
      </c>
      <c r="F371" s="8" t="s">
        <v>34</v>
      </c>
      <c r="G371" s="10">
        <f t="shared" si="19"/>
        <v>981.37</v>
      </c>
      <c r="H371" s="5">
        <f t="shared" si="20"/>
        <v>1219.1600000000001</v>
      </c>
      <c r="I371" s="5">
        <f t="shared" si="21"/>
        <v>1219.1600000000001</v>
      </c>
      <c r="J371" s="16" t="s">
        <v>26</v>
      </c>
      <c r="K371" s="74">
        <v>981.37</v>
      </c>
      <c r="L371" s="71"/>
      <c r="M371" s="81"/>
      <c r="N371" s="9"/>
      <c r="O371" s="81"/>
      <c r="P371" s="7"/>
    </row>
    <row r="372" spans="1:16" ht="33.75" x14ac:dyDescent="0.25">
      <c r="A372" s="8" t="s">
        <v>557</v>
      </c>
      <c r="B372" s="31" t="s">
        <v>97</v>
      </c>
      <c r="C372" s="8" t="s">
        <v>8</v>
      </c>
      <c r="D372" s="85" t="s">
        <v>155</v>
      </c>
      <c r="E372" s="10">
        <v>1</v>
      </c>
      <c r="F372" s="8" t="s">
        <v>34</v>
      </c>
      <c r="G372" s="10">
        <f t="shared" si="19"/>
        <v>402.35</v>
      </c>
      <c r="H372" s="5">
        <f t="shared" si="20"/>
        <v>499.84</v>
      </c>
      <c r="I372" s="5">
        <f t="shared" si="21"/>
        <v>499.84</v>
      </c>
      <c r="J372" s="16" t="s">
        <v>26</v>
      </c>
      <c r="K372" s="74">
        <v>402.35</v>
      </c>
      <c r="L372" s="71"/>
      <c r="M372" s="81"/>
      <c r="N372" s="9"/>
      <c r="O372" s="81"/>
      <c r="P372" s="7"/>
    </row>
    <row r="373" spans="1:16" ht="33.75" x14ac:dyDescent="0.25">
      <c r="A373" s="8" t="s">
        <v>558</v>
      </c>
      <c r="B373" s="31" t="s">
        <v>699</v>
      </c>
      <c r="C373" s="8" t="s">
        <v>4</v>
      </c>
      <c r="D373" s="85">
        <v>10779</v>
      </c>
      <c r="E373" s="10">
        <v>9</v>
      </c>
      <c r="F373" s="8" t="s">
        <v>32</v>
      </c>
      <c r="G373" s="10">
        <f t="shared" si="19"/>
        <v>1243.75</v>
      </c>
      <c r="H373" s="5">
        <f>ROUND(G373*(1+I$6),2)</f>
        <v>1452.7</v>
      </c>
      <c r="I373" s="5">
        <f>ROUND(E373*H373,2)</f>
        <v>13074.3</v>
      </c>
      <c r="J373" s="16" t="s">
        <v>31</v>
      </c>
      <c r="K373" s="74">
        <v>1243.75</v>
      </c>
      <c r="L373" s="71"/>
      <c r="M373" s="81"/>
      <c r="N373" s="9"/>
      <c r="O373" s="81"/>
      <c r="P373" s="7"/>
    </row>
    <row r="374" spans="1:16" ht="33.75" x14ac:dyDescent="0.25">
      <c r="A374" s="8" t="s">
        <v>559</v>
      </c>
      <c r="B374" s="31" t="s">
        <v>695</v>
      </c>
      <c r="C374" s="8" t="s">
        <v>4</v>
      </c>
      <c r="D374" s="85">
        <v>10775</v>
      </c>
      <c r="E374" s="10">
        <v>9</v>
      </c>
      <c r="F374" s="8" t="s">
        <v>32</v>
      </c>
      <c r="G374" s="10">
        <f t="shared" si="19"/>
        <v>995</v>
      </c>
      <c r="H374" s="5">
        <f>ROUND(G374*(1+I$6),2)</f>
        <v>1162.1600000000001</v>
      </c>
      <c r="I374" s="5">
        <f>ROUND(E374*H374,2)</f>
        <v>10459.44</v>
      </c>
      <c r="J374" s="16" t="s">
        <v>31</v>
      </c>
      <c r="K374" s="74">
        <v>995</v>
      </c>
      <c r="L374" s="71"/>
      <c r="M374" s="81"/>
      <c r="N374" s="9"/>
      <c r="O374" s="81"/>
      <c r="P374" s="7"/>
    </row>
    <row r="375" spans="1:16" x14ac:dyDescent="0.25">
      <c r="A375" s="8" t="s">
        <v>560</v>
      </c>
      <c r="B375" s="31" t="s">
        <v>657</v>
      </c>
      <c r="C375" s="8" t="s">
        <v>2</v>
      </c>
      <c r="D375" s="85" t="s">
        <v>5</v>
      </c>
      <c r="E375" s="10">
        <v>2</v>
      </c>
      <c r="F375" s="8" t="s">
        <v>27</v>
      </c>
      <c r="G375" s="10">
        <f t="shared" si="19"/>
        <v>341.86</v>
      </c>
      <c r="H375" s="5">
        <f t="shared" si="20"/>
        <v>424.69</v>
      </c>
      <c r="I375" s="5">
        <f t="shared" si="21"/>
        <v>849.38</v>
      </c>
      <c r="J375" s="16" t="s">
        <v>26</v>
      </c>
      <c r="K375" s="74">
        <v>341.86</v>
      </c>
      <c r="L375" s="71"/>
      <c r="M375" s="81"/>
      <c r="N375" s="9"/>
      <c r="O375" s="81"/>
      <c r="P375" s="7"/>
    </row>
    <row r="376" spans="1:16" ht="22.5" x14ac:dyDescent="0.25">
      <c r="A376" s="8" t="s">
        <v>561</v>
      </c>
      <c r="B376" s="31" t="s">
        <v>658</v>
      </c>
      <c r="C376" s="8" t="s">
        <v>2</v>
      </c>
      <c r="D376" s="85" t="s">
        <v>6</v>
      </c>
      <c r="E376" s="10">
        <v>1</v>
      </c>
      <c r="F376" s="8" t="s">
        <v>27</v>
      </c>
      <c r="G376" s="10">
        <f t="shared" si="19"/>
        <v>246.3</v>
      </c>
      <c r="H376" s="5">
        <f t="shared" si="20"/>
        <v>305.98</v>
      </c>
      <c r="I376" s="5">
        <f t="shared" si="21"/>
        <v>305.98</v>
      </c>
      <c r="J376" s="16" t="s">
        <v>26</v>
      </c>
      <c r="K376" s="74">
        <v>246.3</v>
      </c>
      <c r="L376" s="71"/>
      <c r="M376" s="81"/>
      <c r="N376" s="9"/>
      <c r="O376" s="81"/>
      <c r="P376" s="7"/>
    </row>
    <row r="377" spans="1:16" ht="22.5" x14ac:dyDescent="0.25">
      <c r="A377" s="8" t="s">
        <v>562</v>
      </c>
      <c r="B377" s="31" t="s">
        <v>659</v>
      </c>
      <c r="C377" s="8" t="s">
        <v>2</v>
      </c>
      <c r="D377" s="85" t="s">
        <v>7</v>
      </c>
      <c r="E377" s="10">
        <v>1</v>
      </c>
      <c r="F377" s="8" t="s">
        <v>27</v>
      </c>
      <c r="G377" s="10">
        <f t="shared" si="19"/>
        <v>282.70999999999998</v>
      </c>
      <c r="H377" s="5">
        <f t="shared" si="20"/>
        <v>351.21</v>
      </c>
      <c r="I377" s="5">
        <f t="shared" si="21"/>
        <v>351.21</v>
      </c>
      <c r="J377" s="16" t="s">
        <v>26</v>
      </c>
      <c r="K377" s="74">
        <v>282.70999999999998</v>
      </c>
      <c r="L377" s="71"/>
      <c r="M377" s="81"/>
      <c r="N377" s="9"/>
      <c r="O377" s="81"/>
      <c r="P377" s="7"/>
    </row>
    <row r="378" spans="1:16" ht="22.5" x14ac:dyDescent="0.25">
      <c r="A378" s="8" t="s">
        <v>563</v>
      </c>
      <c r="B378" s="31" t="s">
        <v>49</v>
      </c>
      <c r="C378" s="8" t="s">
        <v>1</v>
      </c>
      <c r="D378" s="8">
        <v>105115</v>
      </c>
      <c r="E378" s="10">
        <v>2</v>
      </c>
      <c r="F378" s="8" t="s">
        <v>33</v>
      </c>
      <c r="G378" s="10">
        <f t="shared" si="19"/>
        <v>124.73</v>
      </c>
      <c r="H378" s="5">
        <f t="shared" si="20"/>
        <v>154.94999999999999</v>
      </c>
      <c r="I378" s="5">
        <f t="shared" si="21"/>
        <v>309.89999999999998</v>
      </c>
      <c r="J378" s="16" t="s">
        <v>26</v>
      </c>
      <c r="K378" s="74">
        <v>124.73</v>
      </c>
      <c r="L378" s="71"/>
      <c r="M378" s="81"/>
      <c r="N378" s="9"/>
      <c r="O378" s="81"/>
      <c r="P378" s="7"/>
    </row>
    <row r="379" spans="1:16" x14ac:dyDescent="0.25">
      <c r="A379" s="8" t="s">
        <v>564</v>
      </c>
      <c r="B379" s="31" t="s">
        <v>28</v>
      </c>
      <c r="C379" s="72" t="s">
        <v>1</v>
      </c>
      <c r="D379" s="72">
        <v>98459</v>
      </c>
      <c r="E379" s="93">
        <v>315.35899999999998</v>
      </c>
      <c r="F379" s="72" t="s">
        <v>25</v>
      </c>
      <c r="G379" s="10">
        <f t="shared" si="19"/>
        <v>78.489999999999995</v>
      </c>
      <c r="H379" s="5">
        <f t="shared" si="20"/>
        <v>97.51</v>
      </c>
      <c r="I379" s="5">
        <f t="shared" si="21"/>
        <v>30750.66</v>
      </c>
      <c r="J379" s="73" t="s">
        <v>26</v>
      </c>
      <c r="K379" s="74">
        <v>78.489999999999995</v>
      </c>
      <c r="L379" s="71"/>
      <c r="M379" s="81"/>
      <c r="N379" s="9"/>
      <c r="O379" s="100"/>
      <c r="P379" s="103">
        <f>ROUND(N379/H379,3)</f>
        <v>0</v>
      </c>
    </row>
    <row r="380" spans="1:16" ht="22.5" x14ac:dyDescent="0.25">
      <c r="A380" s="8" t="s">
        <v>565</v>
      </c>
      <c r="B380" s="31" t="s">
        <v>682</v>
      </c>
      <c r="C380" s="8" t="s">
        <v>2</v>
      </c>
      <c r="D380" s="85">
        <v>85424</v>
      </c>
      <c r="E380" s="10">
        <v>132.02799999999999</v>
      </c>
      <c r="F380" s="8" t="s">
        <v>25</v>
      </c>
      <c r="G380" s="10">
        <f t="shared" si="19"/>
        <v>28.17</v>
      </c>
      <c r="H380" s="5">
        <f t="shared" si="20"/>
        <v>35</v>
      </c>
      <c r="I380" s="5">
        <f t="shared" si="21"/>
        <v>4620.9799999999996</v>
      </c>
      <c r="J380" s="16" t="s">
        <v>26</v>
      </c>
      <c r="K380" s="74">
        <v>28.17</v>
      </c>
      <c r="L380" s="71"/>
      <c r="M380" s="81"/>
      <c r="N380" s="9"/>
      <c r="O380" s="100"/>
      <c r="P380" s="103">
        <f>ROUND(N380/H380,3)</f>
        <v>0</v>
      </c>
    </row>
    <row r="381" spans="1:16" x14ac:dyDescent="0.25">
      <c r="A381" s="79" t="s">
        <v>566</v>
      </c>
      <c r="B381" s="30" t="s">
        <v>516</v>
      </c>
      <c r="C381" s="66"/>
      <c r="D381" s="66"/>
      <c r="E381" s="94"/>
      <c r="F381" s="66"/>
      <c r="G381" s="89"/>
      <c r="H381" s="3"/>
      <c r="I381" s="3">
        <f>SUM(I382:I385)</f>
        <v>108987.88</v>
      </c>
      <c r="J381" s="73"/>
      <c r="K381" s="74"/>
      <c r="L381" s="71"/>
      <c r="M381" s="81"/>
      <c r="N381" s="9"/>
      <c r="O381" s="100"/>
    </row>
    <row r="382" spans="1:16" ht="22.5" x14ac:dyDescent="0.25">
      <c r="A382" s="8" t="s">
        <v>567</v>
      </c>
      <c r="B382" s="31" t="s">
        <v>660</v>
      </c>
      <c r="C382" s="72" t="s">
        <v>1</v>
      </c>
      <c r="D382" s="72">
        <v>98525</v>
      </c>
      <c r="E382" s="93">
        <v>7874.54</v>
      </c>
      <c r="F382" s="72" t="s">
        <v>25</v>
      </c>
      <c r="G382" s="10">
        <f t="shared" si="19"/>
        <v>0.66</v>
      </c>
      <c r="H382" s="5">
        <f t="shared" si="20"/>
        <v>0.82</v>
      </c>
      <c r="I382" s="5">
        <f t="shared" si="21"/>
        <v>6457.12</v>
      </c>
      <c r="J382" s="73" t="s">
        <v>26</v>
      </c>
      <c r="K382" s="74">
        <v>0.66</v>
      </c>
      <c r="L382" s="71"/>
      <c r="M382" s="81"/>
      <c r="N382" s="9"/>
      <c r="O382" s="81"/>
      <c r="P382" s="7"/>
    </row>
    <row r="383" spans="1:16" ht="33.75" x14ac:dyDescent="0.25">
      <c r="A383" s="8" t="s">
        <v>568</v>
      </c>
      <c r="B383" s="31" t="s">
        <v>104</v>
      </c>
      <c r="C383" s="8" t="s">
        <v>1</v>
      </c>
      <c r="D383" s="85">
        <v>100982</v>
      </c>
      <c r="E383" s="10">
        <v>1535.5360000000001</v>
      </c>
      <c r="F383" s="8" t="s">
        <v>29</v>
      </c>
      <c r="G383" s="10">
        <f t="shared" si="19"/>
        <v>8.94</v>
      </c>
      <c r="H383" s="5">
        <f t="shared" si="20"/>
        <v>11.11</v>
      </c>
      <c r="I383" s="5">
        <f t="shared" si="21"/>
        <v>17059.8</v>
      </c>
      <c r="J383" s="16" t="s">
        <v>26</v>
      </c>
      <c r="K383" s="74">
        <v>8.94</v>
      </c>
      <c r="L383" s="71"/>
      <c r="M383" s="81"/>
      <c r="N383" s="9"/>
      <c r="O383" s="100"/>
      <c r="P383" s="103">
        <f>ROUND(N383/H383,3)</f>
        <v>0</v>
      </c>
    </row>
    <row r="384" spans="1:16" ht="22.5" x14ac:dyDescent="0.25">
      <c r="A384" s="8" t="s">
        <v>569</v>
      </c>
      <c r="B384" s="31" t="s">
        <v>105</v>
      </c>
      <c r="C384" s="8" t="s">
        <v>1</v>
      </c>
      <c r="D384" s="85">
        <v>95875</v>
      </c>
      <c r="E384" s="10">
        <v>13973.37</v>
      </c>
      <c r="F384" s="8" t="s">
        <v>30</v>
      </c>
      <c r="G384" s="10">
        <f t="shared" si="19"/>
        <v>2.4300000000000002</v>
      </c>
      <c r="H384" s="5">
        <f t="shared" si="20"/>
        <v>3.02</v>
      </c>
      <c r="I384" s="5">
        <f t="shared" si="21"/>
        <v>42199.58</v>
      </c>
      <c r="J384" s="16" t="s">
        <v>26</v>
      </c>
      <c r="K384" s="74">
        <v>2.4300000000000002</v>
      </c>
      <c r="L384" s="71"/>
      <c r="M384" s="81"/>
      <c r="N384" s="9"/>
      <c r="O384" s="81"/>
      <c r="P384" s="7"/>
    </row>
    <row r="385" spans="1:16" ht="22.5" x14ac:dyDescent="0.25">
      <c r="A385" s="8" t="s">
        <v>570</v>
      </c>
      <c r="B385" s="31" t="s">
        <v>696</v>
      </c>
      <c r="C385" s="8" t="s">
        <v>3</v>
      </c>
      <c r="D385" s="85">
        <v>1</v>
      </c>
      <c r="E385" s="10">
        <v>1535.5350000000001</v>
      </c>
      <c r="F385" s="8" t="s">
        <v>29</v>
      </c>
      <c r="G385" s="10">
        <f t="shared" si="19"/>
        <v>24.13</v>
      </c>
      <c r="H385" s="5">
        <f>ROUND(G385*(1+I$6),2)</f>
        <v>28.18</v>
      </c>
      <c r="I385" s="5">
        <f>ROUND(E385*H385,2)</f>
        <v>43271.38</v>
      </c>
      <c r="J385" s="16" t="s">
        <v>31</v>
      </c>
      <c r="K385" s="74">
        <v>24.13</v>
      </c>
      <c r="L385" s="71"/>
      <c r="M385" s="81"/>
      <c r="N385" s="9"/>
      <c r="O385" s="100"/>
      <c r="P385" s="103">
        <f>ROUND(N385/H385,3)</f>
        <v>0</v>
      </c>
    </row>
    <row r="386" spans="1:16" x14ac:dyDescent="0.25">
      <c r="A386" s="79" t="s">
        <v>571</v>
      </c>
      <c r="B386" s="30" t="s">
        <v>517</v>
      </c>
      <c r="C386" s="66"/>
      <c r="D386" s="66"/>
      <c r="E386" s="94"/>
      <c r="F386" s="66"/>
      <c r="G386" s="89"/>
      <c r="H386" s="3"/>
      <c r="I386" s="115">
        <f>SUM(I387)</f>
        <v>159014.39999999999</v>
      </c>
      <c r="J386" s="73"/>
      <c r="K386" s="74"/>
      <c r="L386" s="71"/>
      <c r="M386" s="81"/>
      <c r="N386" s="9"/>
      <c r="O386" s="100"/>
    </row>
    <row r="387" spans="1:16" x14ac:dyDescent="0.25">
      <c r="A387" s="8" t="s">
        <v>572</v>
      </c>
      <c r="B387" s="31" t="s">
        <v>518</v>
      </c>
      <c r="C387" s="8" t="s">
        <v>3</v>
      </c>
      <c r="D387" s="85">
        <v>2</v>
      </c>
      <c r="E387" s="10">
        <v>16</v>
      </c>
      <c r="F387" s="8" t="s">
        <v>27</v>
      </c>
      <c r="G387" s="10">
        <f t="shared" si="19"/>
        <v>8000</v>
      </c>
      <c r="H387" s="5">
        <f t="shared" si="20"/>
        <v>9938.4</v>
      </c>
      <c r="I387" s="5">
        <f t="shared" si="21"/>
        <v>159014.39999999999</v>
      </c>
      <c r="J387" s="16" t="s">
        <v>26</v>
      </c>
      <c r="K387" s="74">
        <v>8000</v>
      </c>
      <c r="L387" s="71"/>
      <c r="M387" s="81"/>
      <c r="N387" s="9"/>
      <c r="O387" s="81"/>
      <c r="P387" s="7"/>
    </row>
    <row r="388" spans="1:16" x14ac:dyDescent="0.25">
      <c r="A388" s="79" t="s">
        <v>573</v>
      </c>
      <c r="B388" s="30" t="s">
        <v>704</v>
      </c>
      <c r="C388" s="79"/>
      <c r="D388" s="86"/>
      <c r="E388" s="89"/>
      <c r="F388" s="79"/>
      <c r="G388" s="89"/>
      <c r="H388" s="3"/>
      <c r="I388" s="117" t="s">
        <v>87</v>
      </c>
      <c r="J388" s="16"/>
      <c r="K388" s="74"/>
      <c r="L388" s="71"/>
      <c r="M388" s="81"/>
      <c r="N388" s="9"/>
      <c r="O388" s="100"/>
    </row>
    <row r="389" spans="1:16" x14ac:dyDescent="0.25">
      <c r="A389" s="79" t="s">
        <v>574</v>
      </c>
      <c r="B389" s="30" t="s">
        <v>519</v>
      </c>
      <c r="C389" s="79"/>
      <c r="D389" s="86"/>
      <c r="E389" s="89"/>
      <c r="F389" s="79"/>
      <c r="G389" s="89"/>
      <c r="H389" s="3"/>
      <c r="I389" s="3">
        <f>SUM(I390:I397)</f>
        <v>1636972.6799999997</v>
      </c>
      <c r="J389" s="16"/>
      <c r="K389" s="74"/>
      <c r="L389" s="71"/>
      <c r="M389" s="81"/>
      <c r="N389" s="9"/>
      <c r="O389" s="100"/>
    </row>
    <row r="390" spans="1:16" ht="33.75" x14ac:dyDescent="0.25">
      <c r="A390" s="8" t="s">
        <v>575</v>
      </c>
      <c r="B390" s="31" t="s">
        <v>520</v>
      </c>
      <c r="C390" s="8" t="s">
        <v>8</v>
      </c>
      <c r="D390" s="85" t="s">
        <v>544</v>
      </c>
      <c r="E390" s="10">
        <v>3703</v>
      </c>
      <c r="F390" s="8" t="s">
        <v>37</v>
      </c>
      <c r="G390" s="10">
        <f t="shared" si="19"/>
        <v>64.09</v>
      </c>
      <c r="H390" s="5">
        <f t="shared" si="20"/>
        <v>79.62</v>
      </c>
      <c r="I390" s="5">
        <f t="shared" si="21"/>
        <v>294832.86</v>
      </c>
      <c r="J390" s="16" t="s">
        <v>26</v>
      </c>
      <c r="K390" s="74">
        <v>64.09</v>
      </c>
      <c r="L390" s="71"/>
      <c r="M390" s="81"/>
      <c r="N390" s="9"/>
      <c r="O390" s="81"/>
      <c r="P390" s="7"/>
    </row>
    <row r="391" spans="1:16" x14ac:dyDescent="0.25">
      <c r="A391" s="8" t="s">
        <v>576</v>
      </c>
      <c r="B391" s="31" t="s">
        <v>521</v>
      </c>
      <c r="C391" s="8" t="s">
        <v>171</v>
      </c>
      <c r="D391" s="85">
        <v>5605940</v>
      </c>
      <c r="E391" s="10">
        <v>3703</v>
      </c>
      <c r="F391" s="8" t="s">
        <v>48</v>
      </c>
      <c r="G391" s="10">
        <f t="shared" si="19"/>
        <v>56.95</v>
      </c>
      <c r="H391" s="5">
        <f t="shared" si="20"/>
        <v>70.75</v>
      </c>
      <c r="I391" s="5">
        <f t="shared" si="21"/>
        <v>261987.25</v>
      </c>
      <c r="J391" s="16" t="s">
        <v>26</v>
      </c>
      <c r="K391" s="74">
        <v>56.95</v>
      </c>
      <c r="L391" s="71"/>
      <c r="M391" s="81"/>
      <c r="N391" s="9"/>
      <c r="O391" s="81"/>
      <c r="P391" s="7"/>
    </row>
    <row r="392" spans="1:16" x14ac:dyDescent="0.25">
      <c r="A392" s="8" t="s">
        <v>577</v>
      </c>
      <c r="B392" s="31" t="s">
        <v>522</v>
      </c>
      <c r="C392" s="8" t="s">
        <v>4</v>
      </c>
      <c r="D392" s="85">
        <v>44480</v>
      </c>
      <c r="E392" s="10">
        <v>3967.3941</v>
      </c>
      <c r="F392" s="8" t="s">
        <v>29</v>
      </c>
      <c r="G392" s="10">
        <f t="shared" si="19"/>
        <v>17.97</v>
      </c>
      <c r="H392" s="5">
        <f t="shared" si="20"/>
        <v>22.32</v>
      </c>
      <c r="I392" s="5">
        <f t="shared" si="21"/>
        <v>88552.24</v>
      </c>
      <c r="J392" s="16" t="s">
        <v>26</v>
      </c>
      <c r="K392" s="74">
        <v>17.97</v>
      </c>
      <c r="L392" s="71"/>
      <c r="M392" s="81"/>
      <c r="N392" s="9"/>
      <c r="O392" s="100"/>
      <c r="P392" s="106">
        <f>ROUND(N392/H392,3)</f>
        <v>0</v>
      </c>
    </row>
    <row r="393" spans="1:16" x14ac:dyDescent="0.25">
      <c r="A393" s="8" t="s">
        <v>578</v>
      </c>
      <c r="B393" s="31" t="s">
        <v>112</v>
      </c>
      <c r="C393" s="8" t="s">
        <v>171</v>
      </c>
      <c r="D393" s="85">
        <v>5605942</v>
      </c>
      <c r="E393" s="10">
        <v>290.82429999999999</v>
      </c>
      <c r="F393" s="8" t="s">
        <v>173</v>
      </c>
      <c r="G393" s="10">
        <f t="shared" si="19"/>
        <v>47.42</v>
      </c>
      <c r="H393" s="5">
        <f t="shared" si="20"/>
        <v>58.91</v>
      </c>
      <c r="I393" s="5">
        <f t="shared" si="21"/>
        <v>17132.46</v>
      </c>
      <c r="J393" s="16" t="s">
        <v>26</v>
      </c>
      <c r="K393" s="74">
        <v>47.42</v>
      </c>
      <c r="L393" s="71"/>
      <c r="M393" s="81"/>
      <c r="N393" s="9"/>
      <c r="O393" s="100"/>
      <c r="P393" s="106">
        <f>ROUND(N393/H393,3)</f>
        <v>0</v>
      </c>
    </row>
    <row r="394" spans="1:16" ht="33.75" x14ac:dyDescent="0.25">
      <c r="A394" s="8" t="s">
        <v>579</v>
      </c>
      <c r="B394" s="31" t="s">
        <v>529</v>
      </c>
      <c r="C394" s="8" t="s">
        <v>1</v>
      </c>
      <c r="D394" s="85">
        <v>100726</v>
      </c>
      <c r="E394" s="10">
        <v>63.61</v>
      </c>
      <c r="F394" s="8" t="s">
        <v>25</v>
      </c>
      <c r="G394" s="10">
        <f t="shared" si="19"/>
        <v>29.27</v>
      </c>
      <c r="H394" s="5">
        <f t="shared" si="20"/>
        <v>36.36</v>
      </c>
      <c r="I394" s="5">
        <f t="shared" si="21"/>
        <v>2312.86</v>
      </c>
      <c r="J394" s="16" t="s">
        <v>26</v>
      </c>
      <c r="K394" s="74">
        <v>29.27</v>
      </c>
      <c r="L394" s="71"/>
      <c r="M394" s="81"/>
      <c r="N394" s="9"/>
      <c r="O394" s="81"/>
      <c r="P394" s="7"/>
    </row>
    <row r="395" spans="1:16" ht="33.75" x14ac:dyDescent="0.25">
      <c r="A395" s="8" t="s">
        <v>580</v>
      </c>
      <c r="B395" s="31" t="s">
        <v>523</v>
      </c>
      <c r="C395" s="8" t="s">
        <v>8</v>
      </c>
      <c r="D395" s="8">
        <v>158</v>
      </c>
      <c r="E395" s="10">
        <v>4289.62</v>
      </c>
      <c r="F395" s="8" t="s">
        <v>25</v>
      </c>
      <c r="G395" s="10">
        <f t="shared" si="19"/>
        <v>179.39</v>
      </c>
      <c r="H395" s="5">
        <f t="shared" si="20"/>
        <v>222.86</v>
      </c>
      <c r="I395" s="5">
        <f t="shared" si="21"/>
        <v>955984.71</v>
      </c>
      <c r="J395" s="16" t="s">
        <v>26</v>
      </c>
      <c r="K395" s="74">
        <v>179.39</v>
      </c>
      <c r="L395" s="71"/>
      <c r="M395" s="81"/>
      <c r="N395" s="9"/>
      <c r="O395" s="81"/>
      <c r="P395" s="7"/>
    </row>
    <row r="396" spans="1:16" ht="22.5" x14ac:dyDescent="0.25">
      <c r="A396" s="8" t="s">
        <v>581</v>
      </c>
      <c r="B396" s="31" t="s">
        <v>531</v>
      </c>
      <c r="C396" s="72" t="s">
        <v>1</v>
      </c>
      <c r="D396" s="72">
        <v>92921</v>
      </c>
      <c r="E396" s="93">
        <v>190.67400000000001</v>
      </c>
      <c r="F396" s="72" t="s">
        <v>35</v>
      </c>
      <c r="G396" s="10">
        <f t="shared" si="19"/>
        <v>9.1999999999999993</v>
      </c>
      <c r="H396" s="5">
        <f t="shared" si="20"/>
        <v>11.43</v>
      </c>
      <c r="I396" s="5">
        <f t="shared" si="21"/>
        <v>2179.4</v>
      </c>
      <c r="J396" s="73" t="s">
        <v>26</v>
      </c>
      <c r="K396" s="74">
        <v>9.1999999999999993</v>
      </c>
      <c r="L396" s="71"/>
      <c r="M396" s="81"/>
      <c r="N396" s="9"/>
      <c r="O396" s="100"/>
      <c r="P396" s="103">
        <f>ROUND(N396/H396,3)</f>
        <v>0</v>
      </c>
    </row>
    <row r="397" spans="1:16" x14ac:dyDescent="0.25">
      <c r="A397" s="8" t="s">
        <v>582</v>
      </c>
      <c r="B397" s="31" t="s">
        <v>38</v>
      </c>
      <c r="C397" s="8" t="s">
        <v>2</v>
      </c>
      <c r="D397" s="8" t="s">
        <v>163</v>
      </c>
      <c r="E397" s="10">
        <v>805</v>
      </c>
      <c r="F397" s="8" t="s">
        <v>34</v>
      </c>
      <c r="G397" s="10">
        <f t="shared" si="19"/>
        <v>13.99</v>
      </c>
      <c r="H397" s="5">
        <f t="shared" si="20"/>
        <v>17.38</v>
      </c>
      <c r="I397" s="5">
        <f t="shared" si="21"/>
        <v>13990.9</v>
      </c>
      <c r="J397" s="16" t="s">
        <v>26</v>
      </c>
      <c r="K397" s="74">
        <v>13.99</v>
      </c>
      <c r="L397" s="71"/>
      <c r="M397" s="81"/>
      <c r="N397" s="9"/>
      <c r="O397" s="81"/>
      <c r="P397" s="7"/>
    </row>
    <row r="398" spans="1:16" x14ac:dyDescent="0.25">
      <c r="A398" s="79" t="s">
        <v>583</v>
      </c>
      <c r="B398" s="30" t="s">
        <v>524</v>
      </c>
      <c r="C398" s="66"/>
      <c r="D398" s="66"/>
      <c r="E398" s="94"/>
      <c r="F398" s="66"/>
      <c r="G398" s="89"/>
      <c r="H398" s="3"/>
      <c r="I398" s="3">
        <f>SUM(I399:I410)</f>
        <v>4744432.09</v>
      </c>
      <c r="J398" s="73"/>
      <c r="K398" s="74"/>
      <c r="L398" s="71"/>
      <c r="M398" s="81"/>
      <c r="N398" s="9"/>
      <c r="O398" s="100"/>
    </row>
    <row r="399" spans="1:16" ht="33.75" x14ac:dyDescent="0.25">
      <c r="A399" s="8" t="s">
        <v>584</v>
      </c>
      <c r="B399" s="31" t="s">
        <v>525</v>
      </c>
      <c r="C399" s="8" t="s">
        <v>2</v>
      </c>
      <c r="D399" s="8" t="s">
        <v>545</v>
      </c>
      <c r="E399" s="10">
        <v>189</v>
      </c>
      <c r="F399" s="8" t="s">
        <v>37</v>
      </c>
      <c r="G399" s="10">
        <f t="shared" si="19"/>
        <v>248.03</v>
      </c>
      <c r="H399" s="5">
        <f t="shared" si="20"/>
        <v>308.13</v>
      </c>
      <c r="I399" s="5">
        <f t="shared" si="21"/>
        <v>58236.57</v>
      </c>
      <c r="J399" s="16" t="s">
        <v>26</v>
      </c>
      <c r="K399" s="74">
        <v>248.03</v>
      </c>
      <c r="L399" s="71"/>
      <c r="M399" s="81"/>
      <c r="N399" s="9"/>
      <c r="O399" s="81"/>
      <c r="P399" s="7"/>
    </row>
    <row r="400" spans="1:16" ht="33.75" x14ac:dyDescent="0.25">
      <c r="A400" s="8" t="s">
        <v>585</v>
      </c>
      <c r="B400" s="31" t="s">
        <v>683</v>
      </c>
      <c r="C400" s="8" t="s">
        <v>2</v>
      </c>
      <c r="D400" s="8" t="s">
        <v>546</v>
      </c>
      <c r="E400" s="10">
        <v>2954</v>
      </c>
      <c r="F400" s="8" t="s">
        <v>37</v>
      </c>
      <c r="G400" s="10">
        <f t="shared" si="19"/>
        <v>228.11</v>
      </c>
      <c r="H400" s="5">
        <f t="shared" si="20"/>
        <v>283.38</v>
      </c>
      <c r="I400" s="5">
        <f t="shared" si="21"/>
        <v>837104.52</v>
      </c>
      <c r="J400" s="16" t="s">
        <v>26</v>
      </c>
      <c r="K400" s="74">
        <v>228.11</v>
      </c>
      <c r="L400" s="71"/>
      <c r="M400" s="81"/>
      <c r="N400" s="9"/>
      <c r="O400" s="81"/>
      <c r="P400" s="7"/>
    </row>
    <row r="401" spans="1:16" ht="33.75" x14ac:dyDescent="0.25">
      <c r="A401" s="8" t="s">
        <v>586</v>
      </c>
      <c r="B401" s="31" t="s">
        <v>684</v>
      </c>
      <c r="C401" s="8" t="s">
        <v>2</v>
      </c>
      <c r="D401" s="8" t="s">
        <v>547</v>
      </c>
      <c r="E401" s="10">
        <v>3150</v>
      </c>
      <c r="F401" s="8" t="s">
        <v>37</v>
      </c>
      <c r="G401" s="10">
        <f t="shared" si="19"/>
        <v>220.14</v>
      </c>
      <c r="H401" s="5">
        <f t="shared" si="20"/>
        <v>273.48</v>
      </c>
      <c r="I401" s="5">
        <f t="shared" si="21"/>
        <v>861462</v>
      </c>
      <c r="J401" s="16" t="s">
        <v>26</v>
      </c>
      <c r="K401" s="74">
        <v>220.14</v>
      </c>
      <c r="L401" s="71"/>
      <c r="M401" s="81"/>
      <c r="N401" s="9"/>
      <c r="O401" s="81"/>
      <c r="P401" s="7"/>
    </row>
    <row r="402" spans="1:16" ht="33.75" x14ac:dyDescent="0.25">
      <c r="A402" s="8" t="s">
        <v>587</v>
      </c>
      <c r="B402" s="31" t="s">
        <v>526</v>
      </c>
      <c r="C402" s="8" t="s">
        <v>2</v>
      </c>
      <c r="D402" s="8" t="s">
        <v>548</v>
      </c>
      <c r="E402" s="10">
        <v>7512</v>
      </c>
      <c r="F402" s="8" t="s">
        <v>37</v>
      </c>
      <c r="G402" s="10">
        <f t="shared" si="19"/>
        <v>213.91</v>
      </c>
      <c r="H402" s="5">
        <f t="shared" si="20"/>
        <v>265.74</v>
      </c>
      <c r="I402" s="5">
        <f t="shared" si="21"/>
        <v>1996238.88</v>
      </c>
      <c r="J402" s="16" t="s">
        <v>26</v>
      </c>
      <c r="K402" s="74">
        <v>213.91</v>
      </c>
      <c r="L402" s="71"/>
      <c r="M402" s="81"/>
      <c r="N402" s="9"/>
      <c r="O402" s="81"/>
      <c r="P402" s="7"/>
    </row>
    <row r="403" spans="1:16" x14ac:dyDescent="0.25">
      <c r="A403" s="8" t="s">
        <v>588</v>
      </c>
      <c r="B403" s="31" t="s">
        <v>527</v>
      </c>
      <c r="C403" s="8" t="s">
        <v>171</v>
      </c>
      <c r="D403" s="8">
        <v>4413905</v>
      </c>
      <c r="E403" s="10">
        <v>4915.92</v>
      </c>
      <c r="F403" s="8" t="s">
        <v>173</v>
      </c>
      <c r="G403" s="10">
        <f t="shared" si="19"/>
        <v>6.46</v>
      </c>
      <c r="H403" s="5">
        <f t="shared" si="20"/>
        <v>8.0299999999999994</v>
      </c>
      <c r="I403" s="5">
        <f t="shared" si="21"/>
        <v>39474.839999999997</v>
      </c>
      <c r="J403" s="16" t="s">
        <v>26</v>
      </c>
      <c r="K403" s="74">
        <v>6.46</v>
      </c>
      <c r="L403" s="71"/>
      <c r="M403" s="81"/>
      <c r="N403" s="9"/>
      <c r="O403" s="81"/>
      <c r="P403" s="7"/>
    </row>
    <row r="404" spans="1:16" ht="22.5" x14ac:dyDescent="0.25">
      <c r="A404" s="8" t="s">
        <v>589</v>
      </c>
      <c r="B404" s="31" t="s">
        <v>528</v>
      </c>
      <c r="C404" s="8" t="s">
        <v>4</v>
      </c>
      <c r="D404" s="8">
        <v>37712</v>
      </c>
      <c r="E404" s="10">
        <v>4915.92</v>
      </c>
      <c r="F404" s="8" t="s">
        <v>25</v>
      </c>
      <c r="G404" s="10">
        <f t="shared" si="19"/>
        <v>76.37</v>
      </c>
      <c r="H404" s="5">
        <f t="shared" si="20"/>
        <v>94.87</v>
      </c>
      <c r="I404" s="5">
        <f t="shared" si="21"/>
        <v>466373.33</v>
      </c>
      <c r="J404" s="16" t="s">
        <v>26</v>
      </c>
      <c r="K404" s="74">
        <v>76.37</v>
      </c>
      <c r="L404" s="71"/>
      <c r="M404" s="81"/>
      <c r="N404" s="9"/>
      <c r="O404" s="81"/>
      <c r="P404" s="7"/>
    </row>
    <row r="405" spans="1:16" ht="22.5" x14ac:dyDescent="0.25">
      <c r="A405" s="87" t="s">
        <v>590</v>
      </c>
      <c r="B405" s="91" t="s">
        <v>531</v>
      </c>
      <c r="C405" s="87" t="s">
        <v>1</v>
      </c>
      <c r="D405" s="87">
        <v>92921</v>
      </c>
      <c r="E405" s="97">
        <v>246.143</v>
      </c>
      <c r="F405" s="87" t="s">
        <v>35</v>
      </c>
      <c r="G405" s="10">
        <f t="shared" si="19"/>
        <v>9.1999999999999993</v>
      </c>
      <c r="H405" s="5">
        <f t="shared" si="20"/>
        <v>11.43</v>
      </c>
      <c r="I405" s="5">
        <f t="shared" si="21"/>
        <v>2813.41</v>
      </c>
      <c r="J405" s="12" t="s">
        <v>26</v>
      </c>
      <c r="K405" s="17">
        <v>9.1999999999999993</v>
      </c>
      <c r="L405" s="71"/>
      <c r="N405" s="9"/>
      <c r="O405" s="100"/>
      <c r="P405" s="103">
        <f>ROUND(N405/H405,3)</f>
        <v>0</v>
      </c>
    </row>
    <row r="406" spans="1:16" ht="22.5" x14ac:dyDescent="0.25">
      <c r="A406" s="87" t="s">
        <v>591</v>
      </c>
      <c r="B406" s="91" t="s">
        <v>685</v>
      </c>
      <c r="C406" s="87" t="s">
        <v>2</v>
      </c>
      <c r="D406" s="87" t="s">
        <v>549</v>
      </c>
      <c r="E406" s="97">
        <v>4915.92</v>
      </c>
      <c r="F406" s="87" t="s">
        <v>25</v>
      </c>
      <c r="G406" s="10">
        <f t="shared" si="19"/>
        <v>25.51</v>
      </c>
      <c r="H406" s="5">
        <f t="shared" si="20"/>
        <v>31.69</v>
      </c>
      <c r="I406" s="5">
        <f t="shared" si="21"/>
        <v>155785.5</v>
      </c>
      <c r="J406" s="12" t="s">
        <v>26</v>
      </c>
      <c r="K406" s="17">
        <v>25.51</v>
      </c>
      <c r="L406" s="71"/>
      <c r="N406" s="9"/>
      <c r="O406" s="81"/>
      <c r="P406" s="7"/>
    </row>
    <row r="407" spans="1:16" ht="33.75" x14ac:dyDescent="0.25">
      <c r="A407" s="87" t="s">
        <v>592</v>
      </c>
      <c r="B407" s="91" t="s">
        <v>529</v>
      </c>
      <c r="C407" s="87" t="s">
        <v>1</v>
      </c>
      <c r="D407" s="87">
        <v>100726</v>
      </c>
      <c r="E407" s="97">
        <v>115.44629999999999</v>
      </c>
      <c r="F407" s="87" t="s">
        <v>25</v>
      </c>
      <c r="G407" s="10">
        <f t="shared" si="19"/>
        <v>29.27</v>
      </c>
      <c r="H407" s="5">
        <f t="shared" si="20"/>
        <v>36.36</v>
      </c>
      <c r="I407" s="5">
        <f t="shared" si="21"/>
        <v>4197.63</v>
      </c>
      <c r="J407" s="12" t="s">
        <v>26</v>
      </c>
      <c r="K407" s="17">
        <v>29.27</v>
      </c>
      <c r="L407" s="71"/>
      <c r="N407" s="9"/>
      <c r="O407" s="100"/>
      <c r="P407" s="106">
        <f>ROUND(N407/H407,3)</f>
        <v>0</v>
      </c>
    </row>
    <row r="408" spans="1:16" x14ac:dyDescent="0.25">
      <c r="A408" s="87" t="s">
        <v>593</v>
      </c>
      <c r="B408" s="91" t="s">
        <v>112</v>
      </c>
      <c r="C408" s="87" t="s">
        <v>171</v>
      </c>
      <c r="D408" s="87">
        <v>5605942</v>
      </c>
      <c r="E408" s="97">
        <v>1084.2101</v>
      </c>
      <c r="F408" s="87" t="s">
        <v>173</v>
      </c>
      <c r="G408" s="10">
        <f t="shared" si="19"/>
        <v>47.42</v>
      </c>
      <c r="H408" s="5">
        <f t="shared" si="20"/>
        <v>58.91</v>
      </c>
      <c r="I408" s="5">
        <f t="shared" si="21"/>
        <v>63870.82</v>
      </c>
      <c r="J408" s="12" t="s">
        <v>26</v>
      </c>
      <c r="K408" s="17">
        <v>47.42</v>
      </c>
      <c r="L408" s="71"/>
      <c r="N408" s="9"/>
      <c r="O408" s="100"/>
      <c r="P408" s="106">
        <f>ROUND(N408/H408,3)</f>
        <v>0</v>
      </c>
    </row>
    <row r="409" spans="1:16" x14ac:dyDescent="0.25">
      <c r="A409" s="87" t="s">
        <v>594</v>
      </c>
      <c r="B409" s="91" t="s">
        <v>38</v>
      </c>
      <c r="C409" s="87" t="s">
        <v>2</v>
      </c>
      <c r="D409" s="87" t="s">
        <v>163</v>
      </c>
      <c r="E409" s="97">
        <v>1461</v>
      </c>
      <c r="F409" s="87" t="s">
        <v>34</v>
      </c>
      <c r="G409" s="10">
        <f t="shared" si="19"/>
        <v>13.99</v>
      </c>
      <c r="H409" s="5">
        <f t="shared" si="20"/>
        <v>17.38</v>
      </c>
      <c r="I409" s="5">
        <f t="shared" si="21"/>
        <v>25392.18</v>
      </c>
      <c r="J409" s="12" t="s">
        <v>26</v>
      </c>
      <c r="K409" s="17">
        <v>13.99</v>
      </c>
      <c r="L409" s="71"/>
      <c r="N409" s="9"/>
      <c r="O409" s="81"/>
      <c r="P409" s="7"/>
    </row>
    <row r="410" spans="1:16" ht="33.75" x14ac:dyDescent="0.25">
      <c r="A410" s="87" t="s">
        <v>595</v>
      </c>
      <c r="B410" s="91" t="s">
        <v>532</v>
      </c>
      <c r="C410" s="87" t="s">
        <v>2</v>
      </c>
      <c r="D410" s="87">
        <v>177</v>
      </c>
      <c r="E410" s="97">
        <v>1461</v>
      </c>
      <c r="F410" s="87" t="s">
        <v>27</v>
      </c>
      <c r="G410" s="10">
        <f t="shared" si="19"/>
        <v>128.63999999999999</v>
      </c>
      <c r="H410" s="5">
        <f t="shared" si="20"/>
        <v>159.81</v>
      </c>
      <c r="I410" s="5">
        <f t="shared" si="21"/>
        <v>233482.41</v>
      </c>
      <c r="J410" s="12" t="s">
        <v>26</v>
      </c>
      <c r="K410" s="17">
        <v>128.63999999999999</v>
      </c>
      <c r="L410" s="71"/>
      <c r="N410" s="9"/>
      <c r="O410" s="81"/>
      <c r="P410" s="7"/>
    </row>
    <row r="411" spans="1:16" x14ac:dyDescent="0.25">
      <c r="A411" s="2" t="s">
        <v>596</v>
      </c>
      <c r="B411" s="92" t="s">
        <v>530</v>
      </c>
      <c r="C411" s="2"/>
      <c r="D411" s="2"/>
      <c r="E411" s="98"/>
      <c r="F411" s="2"/>
      <c r="G411" s="89"/>
      <c r="H411" s="3"/>
      <c r="I411" s="3">
        <f>SUM(I412:I417)</f>
        <v>800733.24</v>
      </c>
      <c r="J411" s="12"/>
      <c r="K411" s="17"/>
      <c r="L411" s="71"/>
      <c r="N411" s="9"/>
      <c r="O411" s="100"/>
    </row>
    <row r="412" spans="1:16" x14ac:dyDescent="0.25">
      <c r="A412" s="87" t="s">
        <v>597</v>
      </c>
      <c r="B412" s="91" t="s">
        <v>527</v>
      </c>
      <c r="C412" s="87" t="s">
        <v>171</v>
      </c>
      <c r="D412" s="87">
        <v>4413905</v>
      </c>
      <c r="E412" s="97">
        <v>2958.62</v>
      </c>
      <c r="F412" s="87" t="s">
        <v>173</v>
      </c>
      <c r="G412" s="10">
        <f t="shared" si="19"/>
        <v>6.46</v>
      </c>
      <c r="H412" s="5">
        <f t="shared" si="20"/>
        <v>8.0299999999999994</v>
      </c>
      <c r="I412" s="5">
        <f t="shared" si="21"/>
        <v>23757.72</v>
      </c>
      <c r="J412" s="12" t="s">
        <v>26</v>
      </c>
      <c r="K412" s="17">
        <v>6.46</v>
      </c>
      <c r="L412" s="71"/>
      <c r="N412" s="9"/>
      <c r="O412" s="81"/>
      <c r="P412" s="7"/>
    </row>
    <row r="413" spans="1:16" ht="33.75" x14ac:dyDescent="0.25">
      <c r="A413" s="87" t="s">
        <v>598</v>
      </c>
      <c r="B413" s="91" t="s">
        <v>523</v>
      </c>
      <c r="C413" s="87" t="s">
        <v>8</v>
      </c>
      <c r="D413" s="87">
        <v>172</v>
      </c>
      <c r="E413" s="97">
        <v>2958.62</v>
      </c>
      <c r="F413" s="87" t="s">
        <v>25</v>
      </c>
      <c r="G413" s="10">
        <f t="shared" si="19"/>
        <v>176.2</v>
      </c>
      <c r="H413" s="5">
        <f t="shared" si="20"/>
        <v>218.89</v>
      </c>
      <c r="I413" s="5">
        <f t="shared" si="21"/>
        <v>647612.32999999996</v>
      </c>
      <c r="J413" s="12" t="s">
        <v>26</v>
      </c>
      <c r="K413" s="17">
        <v>176.2</v>
      </c>
      <c r="L413" s="71"/>
      <c r="N413" s="9"/>
      <c r="O413" s="81"/>
      <c r="P413" s="7"/>
    </row>
    <row r="414" spans="1:16" ht="22.5" x14ac:dyDescent="0.25">
      <c r="A414" s="87" t="s">
        <v>599</v>
      </c>
      <c r="B414" s="91" t="s">
        <v>531</v>
      </c>
      <c r="C414" s="87" t="s">
        <v>1</v>
      </c>
      <c r="D414" s="87">
        <v>92921</v>
      </c>
      <c r="E414" s="97">
        <v>216.09700000000001</v>
      </c>
      <c r="F414" s="87" t="s">
        <v>35</v>
      </c>
      <c r="G414" s="10">
        <f t="shared" si="19"/>
        <v>9.1999999999999993</v>
      </c>
      <c r="H414" s="5">
        <f t="shared" si="20"/>
        <v>11.43</v>
      </c>
      <c r="I414" s="5">
        <f t="shared" si="21"/>
        <v>2469.9899999999998</v>
      </c>
      <c r="J414" s="12" t="s">
        <v>26</v>
      </c>
      <c r="K414" s="17">
        <v>9.1999999999999993</v>
      </c>
      <c r="L414" s="71"/>
      <c r="N414" s="9"/>
      <c r="O414" s="100"/>
      <c r="P414" s="103">
        <f>ROUND(N414/H414,3)</f>
        <v>0</v>
      </c>
    </row>
    <row r="415" spans="1:16" ht="22.5" x14ac:dyDescent="0.25">
      <c r="A415" s="87" t="s">
        <v>600</v>
      </c>
      <c r="B415" s="91" t="s">
        <v>685</v>
      </c>
      <c r="C415" s="87" t="s">
        <v>2</v>
      </c>
      <c r="D415" s="87" t="s">
        <v>549</v>
      </c>
      <c r="E415" s="97">
        <v>2958.62</v>
      </c>
      <c r="F415" s="87" t="s">
        <v>25</v>
      </c>
      <c r="G415" s="10">
        <f t="shared" si="19"/>
        <v>25.51</v>
      </c>
      <c r="H415" s="5">
        <f t="shared" si="20"/>
        <v>31.69</v>
      </c>
      <c r="I415" s="5">
        <f t="shared" si="21"/>
        <v>93758.67</v>
      </c>
      <c r="J415" s="12" t="s">
        <v>26</v>
      </c>
      <c r="K415" s="17">
        <v>25.51</v>
      </c>
      <c r="L415" s="71"/>
      <c r="N415" s="9"/>
      <c r="O415" s="81"/>
      <c r="P415" s="7"/>
    </row>
    <row r="416" spans="1:16" x14ac:dyDescent="0.25">
      <c r="A416" s="87" t="s">
        <v>601</v>
      </c>
      <c r="B416" s="91" t="s">
        <v>38</v>
      </c>
      <c r="C416" s="87" t="s">
        <v>2</v>
      </c>
      <c r="D416" s="87" t="s">
        <v>163</v>
      </c>
      <c r="E416" s="97">
        <v>187</v>
      </c>
      <c r="F416" s="87" t="s">
        <v>34</v>
      </c>
      <c r="G416" s="10">
        <f t="shared" si="19"/>
        <v>13.99</v>
      </c>
      <c r="H416" s="5">
        <f t="shared" si="20"/>
        <v>17.38</v>
      </c>
      <c r="I416" s="5">
        <f t="shared" si="21"/>
        <v>3250.06</v>
      </c>
      <c r="J416" s="12" t="s">
        <v>26</v>
      </c>
      <c r="K416" s="17">
        <v>13.99</v>
      </c>
      <c r="L416" s="71"/>
      <c r="N416" s="9"/>
      <c r="O416" s="81"/>
      <c r="P416" s="7"/>
    </row>
    <row r="417" spans="1:16" ht="33.75" x14ac:dyDescent="0.25">
      <c r="A417" s="87" t="s">
        <v>602</v>
      </c>
      <c r="B417" s="91" t="s">
        <v>532</v>
      </c>
      <c r="C417" s="87" t="s">
        <v>2</v>
      </c>
      <c r="D417" s="87">
        <v>177</v>
      </c>
      <c r="E417" s="97">
        <v>187</v>
      </c>
      <c r="F417" s="87" t="s">
        <v>27</v>
      </c>
      <c r="G417" s="10">
        <f t="shared" si="19"/>
        <v>128.63999999999999</v>
      </c>
      <c r="H417" s="5">
        <f t="shared" si="20"/>
        <v>159.81</v>
      </c>
      <c r="I417" s="5">
        <f t="shared" si="21"/>
        <v>29884.47</v>
      </c>
      <c r="J417" s="12" t="s">
        <v>26</v>
      </c>
      <c r="K417" s="17">
        <v>128.63999999999999</v>
      </c>
      <c r="L417" s="71"/>
      <c r="N417" s="9"/>
      <c r="O417" s="81"/>
      <c r="P417" s="7"/>
    </row>
    <row r="418" spans="1:16" x14ac:dyDescent="0.25">
      <c r="A418" s="2" t="s">
        <v>603</v>
      </c>
      <c r="B418" s="92" t="s">
        <v>533</v>
      </c>
      <c r="C418" s="2"/>
      <c r="D418" s="2"/>
      <c r="E418" s="98"/>
      <c r="F418" s="2"/>
      <c r="G418" s="89"/>
      <c r="H418" s="3"/>
      <c r="I418" s="3">
        <f>SUM(I419:I422)</f>
        <v>14845.82</v>
      </c>
      <c r="J418" s="12"/>
      <c r="K418" s="17"/>
      <c r="L418" s="71"/>
      <c r="N418" s="9"/>
      <c r="O418" s="100"/>
    </row>
    <row r="419" spans="1:16" ht="22.5" x14ac:dyDescent="0.25">
      <c r="A419" s="87" t="s">
        <v>604</v>
      </c>
      <c r="B419" s="91" t="s">
        <v>686</v>
      </c>
      <c r="C419" s="87" t="s">
        <v>171</v>
      </c>
      <c r="D419" s="87">
        <v>2003477</v>
      </c>
      <c r="E419" s="97">
        <v>1</v>
      </c>
      <c r="F419" s="87" t="s">
        <v>172</v>
      </c>
      <c r="G419" s="10">
        <f t="shared" si="19"/>
        <v>3679.43</v>
      </c>
      <c r="H419" s="5">
        <f t="shared" si="20"/>
        <v>4570.96</v>
      </c>
      <c r="I419" s="5">
        <f t="shared" si="21"/>
        <v>4570.96</v>
      </c>
      <c r="J419" s="12" t="s">
        <v>26</v>
      </c>
      <c r="K419" s="17">
        <v>3679.43</v>
      </c>
      <c r="L419" s="71"/>
      <c r="N419" s="9"/>
      <c r="O419" s="81"/>
      <c r="P419" s="7"/>
    </row>
    <row r="420" spans="1:16" ht="33.75" x14ac:dyDescent="0.25">
      <c r="A420" s="87" t="s">
        <v>605</v>
      </c>
      <c r="B420" s="91" t="s">
        <v>687</v>
      </c>
      <c r="C420" s="87" t="s">
        <v>1</v>
      </c>
      <c r="D420" s="87">
        <v>92810</v>
      </c>
      <c r="E420" s="97">
        <v>41.8</v>
      </c>
      <c r="F420" s="87" t="s">
        <v>37</v>
      </c>
      <c r="G420" s="10">
        <f t="shared" si="19"/>
        <v>43.02</v>
      </c>
      <c r="H420" s="5">
        <f t="shared" si="20"/>
        <v>53.44</v>
      </c>
      <c r="I420" s="5">
        <f t="shared" si="21"/>
        <v>2233.79</v>
      </c>
      <c r="J420" s="12" t="s">
        <v>26</v>
      </c>
      <c r="K420" s="17">
        <v>43.02</v>
      </c>
      <c r="L420" s="71"/>
      <c r="N420" s="9"/>
      <c r="O420" s="81"/>
      <c r="P420" s="7"/>
    </row>
    <row r="421" spans="1:16" ht="22.5" x14ac:dyDescent="0.25">
      <c r="A421" s="87" t="s">
        <v>606</v>
      </c>
      <c r="B421" s="91" t="s">
        <v>534</v>
      </c>
      <c r="C421" s="87" t="s">
        <v>4</v>
      </c>
      <c r="D421" s="87">
        <v>7714</v>
      </c>
      <c r="E421" s="97">
        <v>41.8</v>
      </c>
      <c r="F421" s="87" t="s">
        <v>37</v>
      </c>
      <c r="G421" s="10">
        <f t="shared" si="19"/>
        <v>145.13999999999999</v>
      </c>
      <c r="H421" s="5">
        <f t="shared" si="20"/>
        <v>180.31</v>
      </c>
      <c r="I421" s="5">
        <f t="shared" si="21"/>
        <v>7536.96</v>
      </c>
      <c r="J421" s="12" t="s">
        <v>26</v>
      </c>
      <c r="K421" s="17">
        <v>145.13999999999999</v>
      </c>
      <c r="L421" s="71"/>
      <c r="N421" s="9"/>
      <c r="O421" s="81"/>
      <c r="P421" s="7"/>
    </row>
    <row r="422" spans="1:16" x14ac:dyDescent="0.25">
      <c r="A422" s="87" t="s">
        <v>607</v>
      </c>
      <c r="B422" s="91" t="s">
        <v>40</v>
      </c>
      <c r="C422" s="87" t="s">
        <v>1</v>
      </c>
      <c r="D422" s="87">
        <v>99063</v>
      </c>
      <c r="E422" s="97">
        <v>41.8</v>
      </c>
      <c r="F422" s="87" t="s">
        <v>37</v>
      </c>
      <c r="G422" s="10">
        <f t="shared" si="19"/>
        <v>9.7100000000000009</v>
      </c>
      <c r="H422" s="5">
        <f t="shared" si="20"/>
        <v>12.06</v>
      </c>
      <c r="I422" s="5">
        <f t="shared" si="21"/>
        <v>504.11</v>
      </c>
      <c r="J422" s="12" t="s">
        <v>26</v>
      </c>
      <c r="K422" s="17">
        <v>9.7100000000000009</v>
      </c>
      <c r="L422" s="71"/>
      <c r="N422" s="9"/>
      <c r="O422" s="81"/>
      <c r="P422" s="7"/>
    </row>
    <row r="423" spans="1:16" x14ac:dyDescent="0.25">
      <c r="A423" s="2" t="s">
        <v>608</v>
      </c>
      <c r="B423" s="92" t="s">
        <v>535</v>
      </c>
      <c r="C423" s="2"/>
      <c r="D423" s="2"/>
      <c r="E423" s="98"/>
      <c r="F423" s="2"/>
      <c r="G423" s="89"/>
      <c r="H423" s="3"/>
      <c r="I423" s="3">
        <f>SUM(I424:I428)</f>
        <v>73394.600000000006</v>
      </c>
      <c r="J423" s="12"/>
      <c r="K423" s="17"/>
      <c r="L423" s="71"/>
      <c r="N423" s="9"/>
      <c r="O423" s="100"/>
    </row>
    <row r="424" spans="1:16" ht="22.5" x14ac:dyDescent="0.25">
      <c r="A424" s="87" t="s">
        <v>609</v>
      </c>
      <c r="B424" s="91" t="s">
        <v>688</v>
      </c>
      <c r="C424" s="87" t="s">
        <v>1</v>
      </c>
      <c r="D424" s="87">
        <v>94969</v>
      </c>
      <c r="E424" s="97">
        <v>21.90006</v>
      </c>
      <c r="F424" s="87" t="s">
        <v>29</v>
      </c>
      <c r="G424" s="10">
        <f t="shared" si="19"/>
        <v>452.9</v>
      </c>
      <c r="H424" s="5">
        <f t="shared" si="20"/>
        <v>562.64</v>
      </c>
      <c r="I424" s="5">
        <f t="shared" si="21"/>
        <v>12321.85</v>
      </c>
      <c r="J424" s="12" t="s">
        <v>26</v>
      </c>
      <c r="K424" s="17">
        <v>452.9</v>
      </c>
      <c r="L424" s="71"/>
      <c r="N424" s="9"/>
      <c r="O424" s="100"/>
      <c r="P424" s="106">
        <f>ROUND(N424/H424,3)</f>
        <v>0</v>
      </c>
    </row>
    <row r="425" spans="1:16" ht="22.5" x14ac:dyDescent="0.25">
      <c r="A425" s="87" t="s">
        <v>610</v>
      </c>
      <c r="B425" s="91" t="s">
        <v>536</v>
      </c>
      <c r="C425" s="87" t="s">
        <v>1</v>
      </c>
      <c r="D425" s="87">
        <v>103673</v>
      </c>
      <c r="E425" s="97">
        <v>21.9</v>
      </c>
      <c r="F425" s="87" t="s">
        <v>29</v>
      </c>
      <c r="G425" s="10">
        <f t="shared" si="19"/>
        <v>40.15</v>
      </c>
      <c r="H425" s="5">
        <f t="shared" si="20"/>
        <v>49.88</v>
      </c>
      <c r="I425" s="5">
        <f t="shared" si="21"/>
        <v>1092.3699999999999</v>
      </c>
      <c r="J425" s="12" t="s">
        <v>26</v>
      </c>
      <c r="K425" s="17">
        <v>40.15</v>
      </c>
      <c r="L425" s="71"/>
      <c r="N425" s="9"/>
      <c r="O425" s="81"/>
      <c r="P425" s="7"/>
    </row>
    <row r="426" spans="1:16" ht="22.5" x14ac:dyDescent="0.25">
      <c r="A426" s="87" t="s">
        <v>611</v>
      </c>
      <c r="B426" s="91" t="s">
        <v>689</v>
      </c>
      <c r="C426" s="87" t="s">
        <v>1</v>
      </c>
      <c r="D426" s="87">
        <v>96536</v>
      </c>
      <c r="E426" s="97">
        <v>249.8853</v>
      </c>
      <c r="F426" s="87" t="s">
        <v>25</v>
      </c>
      <c r="G426" s="10">
        <f t="shared" si="19"/>
        <v>66.67</v>
      </c>
      <c r="H426" s="5">
        <f t="shared" si="20"/>
        <v>82.82</v>
      </c>
      <c r="I426" s="5">
        <f t="shared" si="21"/>
        <v>20695.5</v>
      </c>
      <c r="J426" s="12" t="s">
        <v>26</v>
      </c>
      <c r="K426" s="17">
        <v>66.67</v>
      </c>
      <c r="L426" s="71"/>
      <c r="N426" s="9"/>
      <c r="O426" s="100"/>
      <c r="P426" s="106">
        <f>ROUND(N426/H426,3)</f>
        <v>0</v>
      </c>
    </row>
    <row r="427" spans="1:16" ht="22.5" x14ac:dyDescent="0.25">
      <c r="A427" s="87" t="s">
        <v>612</v>
      </c>
      <c r="B427" s="91" t="s">
        <v>531</v>
      </c>
      <c r="C427" s="87" t="s">
        <v>1</v>
      </c>
      <c r="D427" s="87">
        <v>92921</v>
      </c>
      <c r="E427" s="97">
        <v>3140.7519000000002</v>
      </c>
      <c r="F427" s="87" t="s">
        <v>35</v>
      </c>
      <c r="G427" s="10">
        <f t="shared" si="19"/>
        <v>9.1999999999999993</v>
      </c>
      <c r="H427" s="5">
        <f t="shared" si="20"/>
        <v>11.43</v>
      </c>
      <c r="I427" s="5">
        <f t="shared" si="21"/>
        <v>35898.79</v>
      </c>
      <c r="J427" s="12" t="s">
        <v>26</v>
      </c>
      <c r="K427" s="17">
        <v>9.1999999999999993</v>
      </c>
      <c r="L427" s="71"/>
      <c r="N427" s="9"/>
      <c r="O427" s="100"/>
      <c r="P427" s="106">
        <f>ROUND(N427/H427,3)</f>
        <v>0</v>
      </c>
    </row>
    <row r="428" spans="1:16" x14ac:dyDescent="0.25">
      <c r="A428" s="87" t="s">
        <v>613</v>
      </c>
      <c r="B428" s="91" t="s">
        <v>40</v>
      </c>
      <c r="C428" s="87" t="s">
        <v>1</v>
      </c>
      <c r="D428" s="87">
        <v>99063</v>
      </c>
      <c r="E428" s="97">
        <v>280.77</v>
      </c>
      <c r="F428" s="87" t="s">
        <v>37</v>
      </c>
      <c r="G428" s="10">
        <f t="shared" si="19"/>
        <v>9.7100000000000009</v>
      </c>
      <c r="H428" s="5">
        <f t="shared" si="20"/>
        <v>12.06</v>
      </c>
      <c r="I428" s="5">
        <f t="shared" si="21"/>
        <v>3386.09</v>
      </c>
      <c r="J428" s="12" t="s">
        <v>26</v>
      </c>
      <c r="K428" s="17">
        <v>9.7100000000000009</v>
      </c>
      <c r="L428" s="71"/>
      <c r="N428" s="9"/>
      <c r="O428" s="81"/>
      <c r="P428" s="7"/>
    </row>
    <row r="429" spans="1:16" x14ac:dyDescent="0.25">
      <c r="A429" s="2" t="s">
        <v>614</v>
      </c>
      <c r="B429" s="92" t="s">
        <v>537</v>
      </c>
      <c r="C429" s="2"/>
      <c r="D429" s="2"/>
      <c r="E429" s="98"/>
      <c r="F429" s="2"/>
      <c r="G429" s="89"/>
      <c r="H429" s="3"/>
      <c r="I429" s="3">
        <f>SUM(I430:I437)</f>
        <v>21090.859999999997</v>
      </c>
      <c r="J429" s="12"/>
      <c r="K429" s="17"/>
      <c r="L429" s="71"/>
      <c r="N429" s="9"/>
      <c r="O429" s="100"/>
    </row>
    <row r="430" spans="1:16" ht="22.5" x14ac:dyDescent="0.25">
      <c r="A430" s="87" t="s">
        <v>615</v>
      </c>
      <c r="B430" s="91" t="s">
        <v>690</v>
      </c>
      <c r="C430" s="87" t="s">
        <v>1</v>
      </c>
      <c r="D430" s="87">
        <v>93358</v>
      </c>
      <c r="E430" s="97">
        <v>68.31</v>
      </c>
      <c r="F430" s="87" t="s">
        <v>29</v>
      </c>
      <c r="G430" s="10">
        <f t="shared" si="19"/>
        <v>80.739999999999995</v>
      </c>
      <c r="H430" s="5">
        <f t="shared" si="20"/>
        <v>100.3</v>
      </c>
      <c r="I430" s="5">
        <f t="shared" si="21"/>
        <v>6851.49</v>
      </c>
      <c r="J430" s="12" t="s">
        <v>26</v>
      </c>
      <c r="K430" s="17">
        <v>80.739999999999995</v>
      </c>
      <c r="L430" s="71"/>
      <c r="N430" s="9"/>
      <c r="O430" s="81"/>
      <c r="P430" s="7"/>
    </row>
    <row r="431" spans="1:16" ht="33.75" x14ac:dyDescent="0.25">
      <c r="A431" s="87" t="s">
        <v>616</v>
      </c>
      <c r="B431" s="91" t="s">
        <v>543</v>
      </c>
      <c r="C431" s="87" t="s">
        <v>1</v>
      </c>
      <c r="D431" s="87">
        <v>100974</v>
      </c>
      <c r="E431" s="97">
        <v>88.802999999999997</v>
      </c>
      <c r="F431" s="87" t="s">
        <v>29</v>
      </c>
      <c r="G431" s="10">
        <f t="shared" ref="G431:G469" si="22">ROUND(K431*(100%-I$7),2)</f>
        <v>8.7899999999999991</v>
      </c>
      <c r="H431" s="5">
        <f t="shared" ref="H431:H469" si="23">ROUND(G431*(1+I$5),2)</f>
        <v>10.92</v>
      </c>
      <c r="I431" s="5">
        <f t="shared" ref="I431:I469" si="24">ROUND(E431*H431,2)</f>
        <v>969.73</v>
      </c>
      <c r="J431" s="12" t="s">
        <v>26</v>
      </c>
      <c r="K431" s="17">
        <v>8.7899999999999991</v>
      </c>
      <c r="L431" s="71"/>
      <c r="N431" s="9"/>
      <c r="O431" s="100"/>
      <c r="P431" s="103">
        <f>ROUND(N431/H431,3)</f>
        <v>0</v>
      </c>
    </row>
    <row r="432" spans="1:16" ht="22.5" x14ac:dyDescent="0.25">
      <c r="A432" s="87" t="s">
        <v>617</v>
      </c>
      <c r="B432" s="91" t="s">
        <v>105</v>
      </c>
      <c r="C432" s="87" t="s">
        <v>1</v>
      </c>
      <c r="D432" s="87">
        <v>95875</v>
      </c>
      <c r="E432" s="97">
        <v>294.22199999999998</v>
      </c>
      <c r="F432" s="87" t="s">
        <v>30</v>
      </c>
      <c r="G432" s="10">
        <f t="shared" si="22"/>
        <v>2.4300000000000002</v>
      </c>
      <c r="H432" s="5">
        <f t="shared" si="23"/>
        <v>3.02</v>
      </c>
      <c r="I432" s="5">
        <f t="shared" si="24"/>
        <v>888.55</v>
      </c>
      <c r="J432" s="12" t="s">
        <v>26</v>
      </c>
      <c r="K432" s="17">
        <v>2.4300000000000002</v>
      </c>
      <c r="L432" s="71"/>
      <c r="N432" s="9"/>
      <c r="O432" s="100"/>
      <c r="P432" s="103">
        <f>ROUND(N432/H432,3)</f>
        <v>0</v>
      </c>
    </row>
    <row r="433" spans="1:16" ht="22.5" x14ac:dyDescent="0.25">
      <c r="A433" s="87" t="s">
        <v>618</v>
      </c>
      <c r="B433" s="91" t="s">
        <v>700</v>
      </c>
      <c r="C433" s="87" t="s">
        <v>3</v>
      </c>
      <c r="D433" s="87">
        <v>1</v>
      </c>
      <c r="E433" s="97">
        <v>88.802999999999997</v>
      </c>
      <c r="F433" s="87" t="s">
        <v>29</v>
      </c>
      <c r="G433" s="10">
        <f t="shared" si="22"/>
        <v>24.13</v>
      </c>
      <c r="H433" s="5">
        <f>ROUND(G433*(1+I$6),2)</f>
        <v>28.18</v>
      </c>
      <c r="I433" s="5">
        <f>ROUND(E433*H433,2)</f>
        <v>2502.4699999999998</v>
      </c>
      <c r="J433" s="12" t="s">
        <v>31</v>
      </c>
      <c r="K433" s="17">
        <v>24.13</v>
      </c>
      <c r="L433" s="71"/>
      <c r="N433" s="9"/>
      <c r="O433" s="100"/>
      <c r="P433" s="103">
        <f>ROUND(N433/H433,3)</f>
        <v>0</v>
      </c>
    </row>
    <row r="434" spans="1:16" ht="22.5" x14ac:dyDescent="0.25">
      <c r="A434" s="87" t="s">
        <v>619</v>
      </c>
      <c r="B434" s="91" t="s">
        <v>691</v>
      </c>
      <c r="C434" s="87" t="s">
        <v>1</v>
      </c>
      <c r="D434" s="87">
        <v>101582</v>
      </c>
      <c r="E434" s="97">
        <v>30.04</v>
      </c>
      <c r="F434" s="87" t="s">
        <v>25</v>
      </c>
      <c r="G434" s="10">
        <f t="shared" si="22"/>
        <v>82.02</v>
      </c>
      <c r="H434" s="5">
        <f t="shared" si="23"/>
        <v>101.89</v>
      </c>
      <c r="I434" s="5">
        <f t="shared" si="24"/>
        <v>3060.78</v>
      </c>
      <c r="J434" s="12" t="s">
        <v>26</v>
      </c>
      <c r="K434" s="17">
        <v>82.02</v>
      </c>
      <c r="L434" s="71"/>
      <c r="N434" s="9"/>
      <c r="O434" s="81"/>
      <c r="P434" s="7"/>
    </row>
    <row r="435" spans="1:16" ht="22.5" x14ac:dyDescent="0.25">
      <c r="A435" s="87" t="s">
        <v>620</v>
      </c>
      <c r="B435" s="91" t="s">
        <v>688</v>
      </c>
      <c r="C435" s="87" t="s">
        <v>1</v>
      </c>
      <c r="D435" s="87">
        <v>94969</v>
      </c>
      <c r="E435" s="97">
        <v>8.7780000000000005</v>
      </c>
      <c r="F435" s="87" t="s">
        <v>29</v>
      </c>
      <c r="G435" s="10">
        <f t="shared" si="22"/>
        <v>452.9</v>
      </c>
      <c r="H435" s="5">
        <f t="shared" si="23"/>
        <v>562.64</v>
      </c>
      <c r="I435" s="5">
        <f t="shared" si="24"/>
        <v>4938.8500000000004</v>
      </c>
      <c r="J435" s="12" t="s">
        <v>26</v>
      </c>
      <c r="K435" s="17">
        <v>452.9</v>
      </c>
      <c r="L435" s="71"/>
      <c r="N435" s="9"/>
      <c r="O435" s="100"/>
      <c r="P435" s="103">
        <f>ROUND(N435/H435,3)</f>
        <v>0</v>
      </c>
    </row>
    <row r="436" spans="1:16" ht="22.5" x14ac:dyDescent="0.25">
      <c r="A436" s="87" t="s">
        <v>621</v>
      </c>
      <c r="B436" s="91" t="s">
        <v>536</v>
      </c>
      <c r="C436" s="87" t="s">
        <v>1</v>
      </c>
      <c r="D436" s="87">
        <v>103673</v>
      </c>
      <c r="E436" s="97">
        <v>8.7780000000000005</v>
      </c>
      <c r="F436" s="87" t="s">
        <v>29</v>
      </c>
      <c r="G436" s="10">
        <f t="shared" si="22"/>
        <v>40.15</v>
      </c>
      <c r="H436" s="5">
        <f t="shared" si="23"/>
        <v>49.88</v>
      </c>
      <c r="I436" s="5">
        <f t="shared" si="24"/>
        <v>437.85</v>
      </c>
      <c r="J436" s="12" t="s">
        <v>26</v>
      </c>
      <c r="K436" s="17">
        <v>40.15</v>
      </c>
      <c r="L436" s="71"/>
      <c r="N436" s="9"/>
      <c r="O436" s="100"/>
      <c r="P436" s="103">
        <f>ROUND(N436/H436,3)</f>
        <v>0</v>
      </c>
    </row>
    <row r="437" spans="1:16" x14ac:dyDescent="0.25">
      <c r="A437" s="87" t="s">
        <v>622</v>
      </c>
      <c r="B437" s="91" t="s">
        <v>538</v>
      </c>
      <c r="C437" s="87" t="s">
        <v>1</v>
      </c>
      <c r="D437" s="87">
        <v>104737</v>
      </c>
      <c r="E437" s="97">
        <v>56.470999999999997</v>
      </c>
      <c r="F437" s="87" t="s">
        <v>29</v>
      </c>
      <c r="G437" s="10">
        <f t="shared" si="22"/>
        <v>20.54</v>
      </c>
      <c r="H437" s="5">
        <f t="shared" si="23"/>
        <v>25.52</v>
      </c>
      <c r="I437" s="5">
        <f t="shared" si="24"/>
        <v>1441.14</v>
      </c>
      <c r="J437" s="12" t="s">
        <v>26</v>
      </c>
      <c r="K437" s="17">
        <v>20.54</v>
      </c>
      <c r="L437" s="71"/>
      <c r="N437" s="9"/>
      <c r="O437" s="100"/>
      <c r="P437" s="103">
        <f>ROUND(N437/H437,3)</f>
        <v>0</v>
      </c>
    </row>
    <row r="438" spans="1:16" x14ac:dyDescent="0.25">
      <c r="A438" s="2" t="s">
        <v>623</v>
      </c>
      <c r="B438" s="92" t="s">
        <v>539</v>
      </c>
      <c r="C438" s="2"/>
      <c r="D438" s="2"/>
      <c r="E438" s="98"/>
      <c r="F438" s="2"/>
      <c r="G438" s="89"/>
      <c r="H438" s="3"/>
      <c r="I438" s="3">
        <f>SUM(I439:I444)</f>
        <v>44096.21</v>
      </c>
      <c r="J438" s="12"/>
      <c r="K438" s="17"/>
      <c r="L438" s="71"/>
      <c r="N438" s="9"/>
      <c r="O438" s="100"/>
    </row>
    <row r="439" spans="1:16" ht="22.5" x14ac:dyDescent="0.25">
      <c r="A439" s="87" t="s">
        <v>624</v>
      </c>
      <c r="B439" s="91" t="s">
        <v>102</v>
      </c>
      <c r="C439" s="87" t="s">
        <v>1</v>
      </c>
      <c r="D439" s="87">
        <v>97629</v>
      </c>
      <c r="E439" s="97">
        <v>15.8172</v>
      </c>
      <c r="F439" s="87" t="s">
        <v>29</v>
      </c>
      <c r="G439" s="10">
        <f t="shared" si="22"/>
        <v>87.18</v>
      </c>
      <c r="H439" s="5">
        <f t="shared" si="23"/>
        <v>108.3</v>
      </c>
      <c r="I439" s="5">
        <f t="shared" si="24"/>
        <v>1713</v>
      </c>
      <c r="J439" s="12" t="s">
        <v>26</v>
      </c>
      <c r="K439" s="17">
        <v>87.18</v>
      </c>
      <c r="L439" s="71"/>
      <c r="N439" s="9"/>
      <c r="O439" s="100"/>
      <c r="P439" s="106">
        <f>ROUND(N439/H439,3)</f>
        <v>0</v>
      </c>
    </row>
    <row r="440" spans="1:16" ht="33.75" x14ac:dyDescent="0.25">
      <c r="A440" s="87" t="s">
        <v>625</v>
      </c>
      <c r="B440" s="91" t="s">
        <v>104</v>
      </c>
      <c r="C440" s="87" t="s">
        <v>1</v>
      </c>
      <c r="D440" s="87">
        <v>100982</v>
      </c>
      <c r="E440" s="97">
        <v>20.562999999999999</v>
      </c>
      <c r="F440" s="87" t="s">
        <v>29</v>
      </c>
      <c r="G440" s="10">
        <f t="shared" si="22"/>
        <v>8.94</v>
      </c>
      <c r="H440" s="5">
        <f t="shared" si="23"/>
        <v>11.11</v>
      </c>
      <c r="I440" s="5">
        <f t="shared" si="24"/>
        <v>228.45</v>
      </c>
      <c r="J440" s="12" t="s">
        <v>26</v>
      </c>
      <c r="K440" s="17">
        <v>8.94</v>
      </c>
      <c r="L440" s="71"/>
      <c r="N440" s="9"/>
      <c r="O440" s="100"/>
      <c r="P440" s="103">
        <f>ROUND(N440/H440,3)</f>
        <v>0</v>
      </c>
    </row>
    <row r="441" spans="1:16" ht="22.5" x14ac:dyDescent="0.25">
      <c r="A441" s="87" t="s">
        <v>626</v>
      </c>
      <c r="B441" s="91" t="s">
        <v>105</v>
      </c>
      <c r="C441" s="87" t="s">
        <v>1</v>
      </c>
      <c r="D441" s="87">
        <v>95875</v>
      </c>
      <c r="E441" s="97">
        <v>187.11600000000001</v>
      </c>
      <c r="F441" s="87" t="s">
        <v>30</v>
      </c>
      <c r="G441" s="10">
        <f t="shared" si="22"/>
        <v>2.4300000000000002</v>
      </c>
      <c r="H441" s="5">
        <f t="shared" si="23"/>
        <v>3.02</v>
      </c>
      <c r="I441" s="5">
        <f t="shared" si="24"/>
        <v>565.09</v>
      </c>
      <c r="J441" s="12" t="s">
        <v>26</v>
      </c>
      <c r="K441" s="17">
        <v>2.4300000000000002</v>
      </c>
      <c r="L441" s="71"/>
      <c r="N441" s="9"/>
      <c r="O441" s="100"/>
      <c r="P441" s="103">
        <f>ROUND(N441/H441,3)</f>
        <v>0</v>
      </c>
    </row>
    <row r="442" spans="1:16" ht="22.5" x14ac:dyDescent="0.25">
      <c r="A442" s="87" t="s">
        <v>627</v>
      </c>
      <c r="B442" s="91" t="s">
        <v>701</v>
      </c>
      <c r="C442" s="87" t="s">
        <v>3</v>
      </c>
      <c r="D442" s="87">
        <v>1</v>
      </c>
      <c r="E442" s="97">
        <v>20.5625</v>
      </c>
      <c r="F442" s="87" t="s">
        <v>29</v>
      </c>
      <c r="G442" s="10">
        <f t="shared" si="22"/>
        <v>24.13</v>
      </c>
      <c r="H442" s="5">
        <f>ROUND(G442*(1+I$6),2)</f>
        <v>28.18</v>
      </c>
      <c r="I442" s="5">
        <f>ROUND(E442*H442,2)</f>
        <v>579.45000000000005</v>
      </c>
      <c r="J442" s="12" t="s">
        <v>31</v>
      </c>
      <c r="K442" s="17">
        <v>24.13</v>
      </c>
      <c r="L442" s="71"/>
      <c r="N442" s="9"/>
      <c r="O442" s="100"/>
      <c r="P442" s="106">
        <f>ROUND(N442/H442,3)</f>
        <v>0</v>
      </c>
    </row>
    <row r="443" spans="1:16" ht="33.75" x14ac:dyDescent="0.25">
      <c r="A443" s="87" t="s">
        <v>628</v>
      </c>
      <c r="B443" s="91" t="s">
        <v>540</v>
      </c>
      <c r="C443" s="87" t="s">
        <v>1</v>
      </c>
      <c r="D443" s="87">
        <v>94267</v>
      </c>
      <c r="E443" s="97">
        <v>295.72000000000003</v>
      </c>
      <c r="F443" s="87" t="s">
        <v>37</v>
      </c>
      <c r="G443" s="10">
        <f t="shared" si="22"/>
        <v>59.56</v>
      </c>
      <c r="H443" s="5">
        <f t="shared" si="23"/>
        <v>73.989999999999995</v>
      </c>
      <c r="I443" s="5">
        <f t="shared" si="24"/>
        <v>21880.32</v>
      </c>
      <c r="J443" s="12" t="s">
        <v>26</v>
      </c>
      <c r="K443" s="17">
        <v>59.56</v>
      </c>
      <c r="L443" s="71"/>
      <c r="N443" s="9"/>
      <c r="O443" s="81"/>
      <c r="P443" s="7"/>
    </row>
    <row r="444" spans="1:16" ht="22.5" x14ac:dyDescent="0.25">
      <c r="A444" s="87" t="s">
        <v>629</v>
      </c>
      <c r="B444" s="91" t="s">
        <v>692</v>
      </c>
      <c r="C444" s="87" t="s">
        <v>1</v>
      </c>
      <c r="D444" s="87">
        <v>94991</v>
      </c>
      <c r="E444" s="97">
        <v>19.517520000000001</v>
      </c>
      <c r="F444" s="87" t="s">
        <v>29</v>
      </c>
      <c r="G444" s="10">
        <f t="shared" si="22"/>
        <v>788.97</v>
      </c>
      <c r="H444" s="5">
        <f t="shared" si="23"/>
        <v>980.14</v>
      </c>
      <c r="I444" s="5">
        <f t="shared" si="24"/>
        <v>19129.900000000001</v>
      </c>
      <c r="J444" s="12" t="s">
        <v>26</v>
      </c>
      <c r="K444" s="17">
        <v>788.97</v>
      </c>
      <c r="L444" s="71"/>
      <c r="N444" s="9"/>
      <c r="O444" s="100"/>
      <c r="P444" s="106">
        <f>ROUND(N444/H444,3)</f>
        <v>0</v>
      </c>
    </row>
    <row r="445" spans="1:16" ht="22.5" x14ac:dyDescent="0.25">
      <c r="A445" s="2" t="s">
        <v>630</v>
      </c>
      <c r="B445" s="92" t="s">
        <v>705</v>
      </c>
      <c r="C445" s="2"/>
      <c r="D445" s="2"/>
      <c r="E445" s="98"/>
      <c r="F445" s="2"/>
      <c r="G445" s="89"/>
      <c r="H445" s="3"/>
      <c r="I445" s="3">
        <f>SUM(I446:I459)</f>
        <v>8688.6700000000019</v>
      </c>
      <c r="J445" s="12"/>
      <c r="K445" s="17"/>
      <c r="L445" s="71"/>
      <c r="N445" s="9"/>
      <c r="O445" s="100"/>
    </row>
    <row r="446" spans="1:16" ht="22.5" x14ac:dyDescent="0.25">
      <c r="A446" s="87" t="s">
        <v>631</v>
      </c>
      <c r="B446" s="91" t="s">
        <v>100</v>
      </c>
      <c r="C446" s="87" t="s">
        <v>1</v>
      </c>
      <c r="D446" s="87">
        <v>97636</v>
      </c>
      <c r="E446" s="97">
        <v>41.8</v>
      </c>
      <c r="F446" s="87" t="s">
        <v>25</v>
      </c>
      <c r="G446" s="10">
        <f t="shared" si="22"/>
        <v>22.56</v>
      </c>
      <c r="H446" s="5">
        <f t="shared" si="23"/>
        <v>28.03</v>
      </c>
      <c r="I446" s="5">
        <f t="shared" si="24"/>
        <v>1171.6500000000001</v>
      </c>
      <c r="J446" s="12" t="s">
        <v>26</v>
      </c>
      <c r="K446" s="17">
        <v>22.56</v>
      </c>
      <c r="L446" s="71"/>
      <c r="N446" s="9"/>
      <c r="O446" s="81"/>
      <c r="P446" s="7"/>
    </row>
    <row r="447" spans="1:16" ht="22.5" x14ac:dyDescent="0.25">
      <c r="A447" s="87" t="s">
        <v>632</v>
      </c>
      <c r="B447" s="91" t="s">
        <v>146</v>
      </c>
      <c r="C447" s="87" t="s">
        <v>1</v>
      </c>
      <c r="D447" s="87">
        <v>95996</v>
      </c>
      <c r="E447" s="97">
        <v>0.83599999999999997</v>
      </c>
      <c r="F447" s="87" t="s">
        <v>29</v>
      </c>
      <c r="G447" s="10">
        <f t="shared" si="22"/>
        <v>1570.43</v>
      </c>
      <c r="H447" s="5">
        <f t="shared" si="23"/>
        <v>1950.95</v>
      </c>
      <c r="I447" s="5">
        <f t="shared" si="24"/>
        <v>1630.99</v>
      </c>
      <c r="J447" s="12" t="s">
        <v>26</v>
      </c>
      <c r="K447" s="17">
        <v>1570.43</v>
      </c>
      <c r="L447" s="71"/>
      <c r="N447" s="9"/>
      <c r="O447" s="100"/>
      <c r="P447" s="103">
        <f>ROUND(N447/H447,3)</f>
        <v>0</v>
      </c>
    </row>
    <row r="448" spans="1:16" ht="22.5" x14ac:dyDescent="0.25">
      <c r="A448" s="87" t="s">
        <v>633</v>
      </c>
      <c r="B448" s="91" t="s">
        <v>147</v>
      </c>
      <c r="C448" s="87" t="s">
        <v>1</v>
      </c>
      <c r="D448" s="87">
        <v>95995</v>
      </c>
      <c r="E448" s="97">
        <v>1.254</v>
      </c>
      <c r="F448" s="87" t="s">
        <v>29</v>
      </c>
      <c r="G448" s="10">
        <f t="shared" si="22"/>
        <v>1811.59</v>
      </c>
      <c r="H448" s="5">
        <f t="shared" si="23"/>
        <v>2250.54</v>
      </c>
      <c r="I448" s="5">
        <f t="shared" si="24"/>
        <v>2822.18</v>
      </c>
      <c r="J448" s="12" t="s">
        <v>26</v>
      </c>
      <c r="K448" s="17">
        <v>1811.59</v>
      </c>
      <c r="L448" s="71"/>
      <c r="N448" s="9"/>
      <c r="O448" s="100"/>
      <c r="P448" s="103">
        <f>ROUND(N448/H448,3)</f>
        <v>0</v>
      </c>
    </row>
    <row r="449" spans="1:16" ht="22.5" x14ac:dyDescent="0.25">
      <c r="A449" s="87" t="s">
        <v>634</v>
      </c>
      <c r="B449" s="91" t="s">
        <v>541</v>
      </c>
      <c r="C449" s="87" t="s">
        <v>1</v>
      </c>
      <c r="D449" s="87">
        <v>100986</v>
      </c>
      <c r="E449" s="97">
        <v>2.09</v>
      </c>
      <c r="F449" s="87" t="s">
        <v>29</v>
      </c>
      <c r="G449" s="10">
        <f t="shared" si="22"/>
        <v>8.93</v>
      </c>
      <c r="H449" s="5">
        <f t="shared" si="23"/>
        <v>11.09</v>
      </c>
      <c r="I449" s="5">
        <f t="shared" si="24"/>
        <v>23.18</v>
      </c>
      <c r="J449" s="12" t="s">
        <v>26</v>
      </c>
      <c r="K449" s="17">
        <v>8.93</v>
      </c>
      <c r="L449" s="71"/>
      <c r="N449" s="9"/>
      <c r="O449" s="81"/>
      <c r="P449" s="7"/>
    </row>
    <row r="450" spans="1:16" ht="22.5" x14ac:dyDescent="0.25">
      <c r="A450" s="87" t="s">
        <v>635</v>
      </c>
      <c r="B450" s="91" t="s">
        <v>542</v>
      </c>
      <c r="C450" s="87" t="s">
        <v>1</v>
      </c>
      <c r="D450" s="87">
        <v>102332</v>
      </c>
      <c r="E450" s="97">
        <v>125.9</v>
      </c>
      <c r="F450" s="87" t="s">
        <v>551</v>
      </c>
      <c r="G450" s="10">
        <f t="shared" si="22"/>
        <v>1.8</v>
      </c>
      <c r="H450" s="5">
        <f t="shared" si="23"/>
        <v>2.2400000000000002</v>
      </c>
      <c r="I450" s="5">
        <f t="shared" si="24"/>
        <v>282.02</v>
      </c>
      <c r="J450" s="12" t="s">
        <v>26</v>
      </c>
      <c r="K450" s="17">
        <v>1.8</v>
      </c>
      <c r="L450" s="71"/>
      <c r="N450" s="9"/>
      <c r="O450" s="81"/>
      <c r="P450" s="7"/>
    </row>
    <row r="451" spans="1:16" x14ac:dyDescent="0.25">
      <c r="A451" s="87" t="s">
        <v>636</v>
      </c>
      <c r="B451" s="91" t="s">
        <v>149</v>
      </c>
      <c r="C451" s="87" t="s">
        <v>171</v>
      </c>
      <c r="D451" s="87">
        <v>4011353</v>
      </c>
      <c r="E451" s="97">
        <v>41.8</v>
      </c>
      <c r="F451" s="87" t="s">
        <v>173</v>
      </c>
      <c r="G451" s="10">
        <f t="shared" si="22"/>
        <v>0.28000000000000003</v>
      </c>
      <c r="H451" s="5">
        <f t="shared" si="23"/>
        <v>0.35</v>
      </c>
      <c r="I451" s="5">
        <f t="shared" si="24"/>
        <v>14.63</v>
      </c>
      <c r="J451" s="12" t="s">
        <v>26</v>
      </c>
      <c r="K451" s="17">
        <v>0.28000000000000003</v>
      </c>
      <c r="L451" s="71"/>
      <c r="N451" s="9"/>
      <c r="O451" s="81"/>
      <c r="P451" s="7"/>
    </row>
    <row r="452" spans="1:16" x14ac:dyDescent="0.25">
      <c r="A452" s="87" t="s">
        <v>637</v>
      </c>
      <c r="B452" s="91" t="s">
        <v>148</v>
      </c>
      <c r="C452" s="87" t="s">
        <v>171</v>
      </c>
      <c r="D452" s="87">
        <v>4011352</v>
      </c>
      <c r="E452" s="97">
        <v>41.8</v>
      </c>
      <c r="F452" s="87" t="s">
        <v>173</v>
      </c>
      <c r="G452" s="10">
        <f t="shared" si="22"/>
        <v>0.4</v>
      </c>
      <c r="H452" s="5">
        <f t="shared" si="23"/>
        <v>0.5</v>
      </c>
      <c r="I452" s="5">
        <f t="shared" si="24"/>
        <v>20.9</v>
      </c>
      <c r="J452" s="12" t="s">
        <v>26</v>
      </c>
      <c r="K452" s="17">
        <v>0.4</v>
      </c>
      <c r="L452" s="71"/>
      <c r="N452" s="9"/>
      <c r="O452" s="81"/>
      <c r="P452" s="7"/>
    </row>
    <row r="453" spans="1:16" ht="22.5" x14ac:dyDescent="0.25">
      <c r="A453" s="87" t="s">
        <v>638</v>
      </c>
      <c r="B453" s="91" t="s">
        <v>693</v>
      </c>
      <c r="C453" s="87" t="s">
        <v>1</v>
      </c>
      <c r="D453" s="87">
        <v>96396</v>
      </c>
      <c r="E453" s="97">
        <v>8.36</v>
      </c>
      <c r="F453" s="87" t="s">
        <v>29</v>
      </c>
      <c r="G453" s="10">
        <f t="shared" si="22"/>
        <v>215</v>
      </c>
      <c r="H453" s="5">
        <f t="shared" si="23"/>
        <v>267.08999999999997</v>
      </c>
      <c r="I453" s="5">
        <f t="shared" si="24"/>
        <v>2232.87</v>
      </c>
      <c r="J453" s="12" t="s">
        <v>26</v>
      </c>
      <c r="K453" s="17">
        <v>215</v>
      </c>
      <c r="L453" s="71"/>
      <c r="N453" s="9"/>
      <c r="O453" s="81"/>
      <c r="P453" s="7"/>
    </row>
    <row r="454" spans="1:16" ht="33.75" x14ac:dyDescent="0.25">
      <c r="A454" s="87" t="s">
        <v>639</v>
      </c>
      <c r="B454" s="91" t="s">
        <v>543</v>
      </c>
      <c r="C454" s="87" t="s">
        <v>1</v>
      </c>
      <c r="D454" s="87">
        <v>100974</v>
      </c>
      <c r="E454" s="97">
        <v>8.36</v>
      </c>
      <c r="F454" s="87" t="s">
        <v>29</v>
      </c>
      <c r="G454" s="10">
        <f t="shared" si="22"/>
        <v>8.7899999999999991</v>
      </c>
      <c r="H454" s="5">
        <f t="shared" si="23"/>
        <v>10.92</v>
      </c>
      <c r="I454" s="5">
        <f t="shared" si="24"/>
        <v>91.29</v>
      </c>
      <c r="J454" s="12" t="s">
        <v>26</v>
      </c>
      <c r="K454" s="17">
        <v>8.7899999999999991</v>
      </c>
      <c r="L454" s="71"/>
      <c r="N454" s="9"/>
      <c r="O454" s="81"/>
      <c r="P454" s="7"/>
    </row>
    <row r="455" spans="1:16" ht="22.5" x14ac:dyDescent="0.25">
      <c r="A455" s="87" t="s">
        <v>640</v>
      </c>
      <c r="B455" s="91" t="s">
        <v>105</v>
      </c>
      <c r="C455" s="87" t="s">
        <v>1</v>
      </c>
      <c r="D455" s="87">
        <v>95875</v>
      </c>
      <c r="E455" s="97">
        <v>29.26</v>
      </c>
      <c r="F455" s="87" t="s">
        <v>30</v>
      </c>
      <c r="G455" s="10">
        <f t="shared" si="22"/>
        <v>2.4300000000000002</v>
      </c>
      <c r="H455" s="5">
        <f t="shared" si="23"/>
        <v>3.02</v>
      </c>
      <c r="I455" s="5">
        <f t="shared" si="24"/>
        <v>88.37</v>
      </c>
      <c r="J455" s="12" t="s">
        <v>26</v>
      </c>
      <c r="K455" s="17">
        <v>2.4300000000000002</v>
      </c>
      <c r="L455" s="71"/>
      <c r="N455" s="9"/>
      <c r="O455" s="81"/>
      <c r="P455" s="7"/>
    </row>
    <row r="456" spans="1:16" ht="22.5" x14ac:dyDescent="0.25">
      <c r="A456" s="87" t="s">
        <v>641</v>
      </c>
      <c r="B456" s="91" t="s">
        <v>675</v>
      </c>
      <c r="C456" s="87" t="s">
        <v>1</v>
      </c>
      <c r="D456" s="87">
        <v>100576</v>
      </c>
      <c r="E456" s="97">
        <v>41.8</v>
      </c>
      <c r="F456" s="87" t="s">
        <v>25</v>
      </c>
      <c r="G456" s="10">
        <f t="shared" si="22"/>
        <v>2.4900000000000002</v>
      </c>
      <c r="H456" s="5">
        <f t="shared" si="23"/>
        <v>3.09</v>
      </c>
      <c r="I456" s="5">
        <f t="shared" si="24"/>
        <v>129.16</v>
      </c>
      <c r="J456" s="12" t="s">
        <v>26</v>
      </c>
      <c r="K456" s="17">
        <v>2.4900000000000002</v>
      </c>
      <c r="L456" s="71"/>
      <c r="N456" s="9"/>
      <c r="O456" s="81"/>
      <c r="P456" s="7"/>
    </row>
    <row r="457" spans="1:16" ht="33.75" x14ac:dyDescent="0.25">
      <c r="A457" s="87" t="s">
        <v>642</v>
      </c>
      <c r="B457" s="91" t="s">
        <v>104</v>
      </c>
      <c r="C457" s="87" t="s">
        <v>1</v>
      </c>
      <c r="D457" s="87">
        <v>100982</v>
      </c>
      <c r="E457" s="97">
        <v>2.7170000000000001</v>
      </c>
      <c r="F457" s="87" t="s">
        <v>29</v>
      </c>
      <c r="G457" s="10">
        <f t="shared" si="22"/>
        <v>8.94</v>
      </c>
      <c r="H457" s="5">
        <f t="shared" si="23"/>
        <v>11.11</v>
      </c>
      <c r="I457" s="5">
        <f t="shared" si="24"/>
        <v>30.19</v>
      </c>
      <c r="J457" s="12" t="s">
        <v>26</v>
      </c>
      <c r="K457" s="17">
        <v>8.94</v>
      </c>
      <c r="L457" s="71"/>
      <c r="N457" s="9"/>
      <c r="O457" s="100"/>
      <c r="P457" s="103">
        <f>ROUND(N457/H457,3)</f>
        <v>0</v>
      </c>
    </row>
    <row r="458" spans="1:16" ht="22.5" x14ac:dyDescent="0.25">
      <c r="A458" s="87" t="s">
        <v>643</v>
      </c>
      <c r="B458" s="91" t="s">
        <v>105</v>
      </c>
      <c r="C458" s="87" t="s">
        <v>1</v>
      </c>
      <c r="D458" s="87">
        <v>95875</v>
      </c>
      <c r="E458" s="97">
        <v>24.725000000000001</v>
      </c>
      <c r="F458" s="87" t="s">
        <v>30</v>
      </c>
      <c r="G458" s="10">
        <f t="shared" si="22"/>
        <v>2.4300000000000002</v>
      </c>
      <c r="H458" s="5">
        <f t="shared" si="23"/>
        <v>3.02</v>
      </c>
      <c r="I458" s="5">
        <f t="shared" si="24"/>
        <v>74.67</v>
      </c>
      <c r="J458" s="12" t="s">
        <v>26</v>
      </c>
      <c r="K458" s="17">
        <v>2.4300000000000002</v>
      </c>
      <c r="L458" s="71"/>
      <c r="N458" s="9"/>
      <c r="O458" s="100"/>
      <c r="P458" s="103">
        <f>ROUND(N458/H458,3)</f>
        <v>0</v>
      </c>
    </row>
    <row r="459" spans="1:16" ht="22.5" x14ac:dyDescent="0.25">
      <c r="A459" s="87" t="s">
        <v>644</v>
      </c>
      <c r="B459" s="91" t="s">
        <v>700</v>
      </c>
      <c r="C459" s="87" t="s">
        <v>3</v>
      </c>
      <c r="D459" s="87">
        <v>1</v>
      </c>
      <c r="E459" s="97">
        <v>2.7170000000000001</v>
      </c>
      <c r="F459" s="87" t="s">
        <v>29</v>
      </c>
      <c r="G459" s="10">
        <f t="shared" si="22"/>
        <v>24.13</v>
      </c>
      <c r="H459" s="5">
        <f>ROUND(G459*(1+I$6),2)</f>
        <v>28.18</v>
      </c>
      <c r="I459" s="5">
        <f>ROUND(E459*H459,2)</f>
        <v>76.569999999999993</v>
      </c>
      <c r="J459" s="12" t="s">
        <v>31</v>
      </c>
      <c r="K459" s="17">
        <v>24.13</v>
      </c>
      <c r="L459" s="71"/>
      <c r="N459" s="9"/>
      <c r="O459" s="100"/>
      <c r="P459" s="103">
        <f>ROUND(N459/H459,3)</f>
        <v>0</v>
      </c>
    </row>
    <row r="460" spans="1:16" x14ac:dyDescent="0.25">
      <c r="A460" s="2" t="s">
        <v>645</v>
      </c>
      <c r="B460" s="92" t="s">
        <v>151</v>
      </c>
      <c r="C460" s="2"/>
      <c r="D460" s="2"/>
      <c r="E460" s="98"/>
      <c r="F460" s="2"/>
      <c r="G460" s="89"/>
      <c r="H460" s="3"/>
      <c r="I460" s="3">
        <f>SUM(I461)</f>
        <v>612593.30000000005</v>
      </c>
      <c r="J460" s="12"/>
      <c r="K460" s="17"/>
      <c r="L460" s="71"/>
      <c r="N460" s="9"/>
      <c r="O460" s="102"/>
      <c r="P460" s="7"/>
    </row>
    <row r="461" spans="1:16" ht="45" x14ac:dyDescent="0.25">
      <c r="A461" s="87" t="s">
        <v>646</v>
      </c>
      <c r="B461" s="91" t="s">
        <v>694</v>
      </c>
      <c r="C461" s="87" t="s">
        <v>2</v>
      </c>
      <c r="D461" s="87" t="s">
        <v>550</v>
      </c>
      <c r="E461" s="97">
        <v>1</v>
      </c>
      <c r="F461" s="87" t="s">
        <v>34</v>
      </c>
      <c r="G461" s="10">
        <f t="shared" si="22"/>
        <v>493112.21</v>
      </c>
      <c r="H461" s="5">
        <f t="shared" si="23"/>
        <v>612593.30000000005</v>
      </c>
      <c r="I461" s="5">
        <f t="shared" si="24"/>
        <v>612593.30000000005</v>
      </c>
      <c r="J461" s="12" t="s">
        <v>26</v>
      </c>
      <c r="K461" s="17">
        <v>493112.21</v>
      </c>
      <c r="L461" s="71"/>
      <c r="N461" s="9"/>
      <c r="O461" s="81"/>
      <c r="P461" s="7"/>
    </row>
    <row r="462" spans="1:16" x14ac:dyDescent="0.25">
      <c r="A462" s="2" t="s">
        <v>647</v>
      </c>
      <c r="B462" s="92" t="s">
        <v>152</v>
      </c>
      <c r="C462" s="2"/>
      <c r="D462" s="2"/>
      <c r="E462" s="98"/>
      <c r="F462" s="2"/>
      <c r="G462" s="89"/>
      <c r="H462" s="3"/>
      <c r="I462" s="3">
        <f>SUM(I463:I469)</f>
        <v>35040.959999999999</v>
      </c>
      <c r="J462" s="12"/>
      <c r="K462" s="17"/>
      <c r="L462" s="71"/>
      <c r="N462" s="9"/>
      <c r="O462" s="102"/>
      <c r="P462" s="7"/>
    </row>
    <row r="463" spans="1:16" x14ac:dyDescent="0.25">
      <c r="A463" s="87" t="s">
        <v>648</v>
      </c>
      <c r="B463" s="91" t="s">
        <v>50</v>
      </c>
      <c r="C463" s="87" t="s">
        <v>9</v>
      </c>
      <c r="D463" s="87" t="s">
        <v>10</v>
      </c>
      <c r="E463" s="97">
        <v>7874.54</v>
      </c>
      <c r="F463" s="87" t="s">
        <v>25</v>
      </c>
      <c r="G463" s="10">
        <f t="shared" si="22"/>
        <v>0.46</v>
      </c>
      <c r="H463" s="5">
        <f t="shared" si="23"/>
        <v>0.56999999999999995</v>
      </c>
      <c r="I463" s="5">
        <f t="shared" si="24"/>
        <v>4488.49</v>
      </c>
      <c r="J463" s="12" t="s">
        <v>26</v>
      </c>
      <c r="K463" s="17">
        <v>0.46</v>
      </c>
      <c r="L463" s="71"/>
      <c r="N463" s="9"/>
      <c r="O463" s="81"/>
      <c r="P463" s="7"/>
    </row>
    <row r="464" spans="1:16" x14ac:dyDescent="0.25">
      <c r="A464" s="87" t="s">
        <v>649</v>
      </c>
      <c r="B464" s="91" t="s">
        <v>41</v>
      </c>
      <c r="C464" s="87" t="s">
        <v>9</v>
      </c>
      <c r="D464" s="87" t="s">
        <v>11</v>
      </c>
      <c r="E464" s="97">
        <v>4</v>
      </c>
      <c r="F464" s="87" t="s">
        <v>42</v>
      </c>
      <c r="G464" s="10">
        <f t="shared" si="22"/>
        <v>1626.9</v>
      </c>
      <c r="H464" s="5">
        <f t="shared" si="23"/>
        <v>2021.1</v>
      </c>
      <c r="I464" s="5">
        <f t="shared" si="24"/>
        <v>8084.4</v>
      </c>
      <c r="J464" s="12" t="s">
        <v>26</v>
      </c>
      <c r="K464" s="17">
        <v>1626.9</v>
      </c>
      <c r="L464" s="71"/>
      <c r="N464" s="9"/>
      <c r="O464" s="81"/>
      <c r="P464" s="7"/>
    </row>
    <row r="465" spans="1:15" s="7" customFormat="1" x14ac:dyDescent="0.25">
      <c r="A465" s="87" t="s">
        <v>650</v>
      </c>
      <c r="B465" s="91" t="s">
        <v>43</v>
      </c>
      <c r="C465" s="87" t="s">
        <v>9</v>
      </c>
      <c r="D465" s="87" t="s">
        <v>12</v>
      </c>
      <c r="E465" s="97">
        <v>2</v>
      </c>
      <c r="F465" s="87" t="s">
        <v>42</v>
      </c>
      <c r="G465" s="10">
        <f t="shared" si="22"/>
        <v>1309.32</v>
      </c>
      <c r="H465" s="5">
        <f t="shared" si="23"/>
        <v>1626.57</v>
      </c>
      <c r="I465" s="5">
        <f t="shared" si="24"/>
        <v>3253.14</v>
      </c>
      <c r="J465" s="12" t="s">
        <v>26</v>
      </c>
      <c r="K465" s="17">
        <v>1309.32</v>
      </c>
      <c r="L465" s="71"/>
      <c r="M465" s="9"/>
      <c r="N465" s="9"/>
      <c r="O465" s="81"/>
    </row>
    <row r="466" spans="1:15" s="7" customFormat="1" x14ac:dyDescent="0.25">
      <c r="A466" s="87" t="s">
        <v>651</v>
      </c>
      <c r="B466" s="91" t="s">
        <v>44</v>
      </c>
      <c r="C466" s="87" t="s">
        <v>9</v>
      </c>
      <c r="D466" s="87" t="s">
        <v>13</v>
      </c>
      <c r="E466" s="97">
        <v>2</v>
      </c>
      <c r="F466" s="87" t="s">
        <v>42</v>
      </c>
      <c r="G466" s="10">
        <f t="shared" si="22"/>
        <v>1182.0999999999999</v>
      </c>
      <c r="H466" s="5">
        <f t="shared" si="23"/>
        <v>1468.52</v>
      </c>
      <c r="I466" s="5">
        <f t="shared" si="24"/>
        <v>2937.04</v>
      </c>
      <c r="J466" s="12" t="s">
        <v>26</v>
      </c>
      <c r="K466" s="17">
        <v>1182.0999999999999</v>
      </c>
      <c r="L466" s="71"/>
      <c r="M466" s="9"/>
      <c r="N466" s="9"/>
      <c r="O466" s="81"/>
    </row>
    <row r="467" spans="1:15" s="7" customFormat="1" x14ac:dyDescent="0.25">
      <c r="A467" s="87" t="s">
        <v>652</v>
      </c>
      <c r="B467" s="91" t="s">
        <v>45</v>
      </c>
      <c r="C467" s="87" t="s">
        <v>9</v>
      </c>
      <c r="D467" s="87" t="s">
        <v>14</v>
      </c>
      <c r="E467" s="97">
        <v>4</v>
      </c>
      <c r="F467" s="87" t="s">
        <v>42</v>
      </c>
      <c r="G467" s="10">
        <f t="shared" si="22"/>
        <v>637.64</v>
      </c>
      <c r="H467" s="5">
        <f t="shared" si="23"/>
        <v>792.14</v>
      </c>
      <c r="I467" s="5">
        <f t="shared" si="24"/>
        <v>3168.56</v>
      </c>
      <c r="J467" s="12" t="s">
        <v>26</v>
      </c>
      <c r="K467" s="17">
        <v>637.64</v>
      </c>
      <c r="L467" s="71"/>
      <c r="M467" s="9"/>
      <c r="N467" s="9"/>
      <c r="O467" s="81"/>
    </row>
    <row r="468" spans="1:15" s="7" customFormat="1" x14ac:dyDescent="0.25">
      <c r="A468" s="87" t="s">
        <v>653</v>
      </c>
      <c r="B468" s="91" t="s">
        <v>680</v>
      </c>
      <c r="C468" s="87" t="s">
        <v>9</v>
      </c>
      <c r="D468" s="87" t="s">
        <v>15</v>
      </c>
      <c r="E468" s="97">
        <v>7874.54</v>
      </c>
      <c r="F468" s="87" t="s">
        <v>25</v>
      </c>
      <c r="G468" s="10">
        <f t="shared" si="22"/>
        <v>0.9</v>
      </c>
      <c r="H468" s="5">
        <f t="shared" si="23"/>
        <v>1.1200000000000001</v>
      </c>
      <c r="I468" s="5">
        <f t="shared" si="24"/>
        <v>8819.48</v>
      </c>
      <c r="J468" s="12" t="s">
        <v>26</v>
      </c>
      <c r="K468" s="17">
        <v>0.9</v>
      </c>
      <c r="L468" s="71"/>
      <c r="M468" s="9"/>
      <c r="N468" s="9"/>
      <c r="O468" s="81"/>
    </row>
    <row r="469" spans="1:15" s="7" customFormat="1" x14ac:dyDescent="0.25">
      <c r="A469" s="87" t="s">
        <v>654</v>
      </c>
      <c r="B469" s="91" t="s">
        <v>681</v>
      </c>
      <c r="C469" s="87" t="s">
        <v>9</v>
      </c>
      <c r="D469" s="87" t="s">
        <v>46</v>
      </c>
      <c r="E469" s="97">
        <v>5</v>
      </c>
      <c r="F469" s="87" t="s">
        <v>42</v>
      </c>
      <c r="G469" s="10">
        <f t="shared" si="22"/>
        <v>690.63</v>
      </c>
      <c r="H469" s="5">
        <f t="shared" si="23"/>
        <v>857.97</v>
      </c>
      <c r="I469" s="5">
        <f t="shared" si="24"/>
        <v>4289.8500000000004</v>
      </c>
      <c r="J469" s="12" t="s">
        <v>26</v>
      </c>
      <c r="K469" s="17">
        <v>690.63</v>
      </c>
      <c r="L469" s="71"/>
      <c r="M469" s="9"/>
      <c r="N469" s="9"/>
      <c r="O469" s="81"/>
    </row>
  </sheetData>
  <sheetProtection algorithmName="SHA-512" hashValue="Gb3xXNz5J32DSIqrK7bz/2frptG4KZlRG76aZbafH6U9iklf57tWlrAAYjsbL8g8LO/CQHRyYvpkgUP0LWCB7A==" saltValue="PqivNFAAhxlTgzgiEQttkQ==" spinCount="100000" sheet="1" objects="1" scenarios="1"/>
  <mergeCells count="12">
    <mergeCell ref="A1:I1"/>
    <mergeCell ref="A2:I2"/>
    <mergeCell ref="A3:I3"/>
    <mergeCell ref="A4:I4"/>
    <mergeCell ref="A9:H9"/>
    <mergeCell ref="F5:H5"/>
    <mergeCell ref="C8:D8"/>
    <mergeCell ref="F7:H7"/>
    <mergeCell ref="F6:H6"/>
    <mergeCell ref="A5:A6"/>
    <mergeCell ref="B5:E6"/>
    <mergeCell ref="B7:E7"/>
  </mergeCells>
  <printOptions horizontalCentered="1"/>
  <pageMargins left="0.43307086614173229" right="0.43307086614173229" top="0.19685039370078741" bottom="0.23622047244094491" header="0" footer="0"/>
  <pageSetup paperSize="9" scale="68" fitToHeight="11"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3"/>
  <sheetViews>
    <sheetView view="pageBreakPreview" zoomScale="85" zoomScaleNormal="115" zoomScaleSheetLayoutView="85" workbookViewId="0">
      <pane ySplit="7" topLeftCell="A8" activePane="bottomLeft" state="frozen"/>
      <selection pane="bottomLeft" activeCell="H22" sqref="H22"/>
    </sheetView>
  </sheetViews>
  <sheetFormatPr defaultColWidth="10" defaultRowHeight="12.75" x14ac:dyDescent="0.2"/>
  <cols>
    <col min="1" max="1" width="14" style="118" bestFit="1" customWidth="1"/>
    <col min="2" max="2" width="43.28515625" style="118" customWidth="1"/>
    <col min="3" max="3" width="11.7109375" style="118" bestFit="1" customWidth="1"/>
    <col min="4" max="4" width="8.42578125" style="118" bestFit="1" customWidth="1"/>
    <col min="5" max="5" width="10.28515625" style="118" bestFit="1" customWidth="1"/>
    <col min="6" max="11" width="11.7109375" style="118" bestFit="1" customWidth="1"/>
    <col min="12" max="23" width="12.7109375" style="118" bestFit="1" customWidth="1"/>
    <col min="24" max="24" width="11.7109375" style="118" customWidth="1"/>
    <col min="25" max="31" width="8" style="118" customWidth="1"/>
    <col min="32" max="266" width="8" style="154" customWidth="1"/>
    <col min="267" max="267" width="4.5703125" style="154" bestFit="1" customWidth="1"/>
    <col min="268" max="268" width="16.85546875" style="154" customWidth="1"/>
    <col min="269" max="271" width="10" style="154"/>
    <col min="272" max="272" width="11" style="154" bestFit="1" customWidth="1"/>
    <col min="273" max="273" width="44.85546875" style="154" customWidth="1"/>
    <col min="274" max="274" width="23.7109375" style="154" bestFit="1" customWidth="1"/>
    <col min="275" max="275" width="8.42578125" style="154" bestFit="1" customWidth="1"/>
    <col min="276" max="276" width="9.7109375" style="154" bestFit="1" customWidth="1"/>
    <col min="277" max="278" width="10.7109375" style="154" bestFit="1" customWidth="1"/>
    <col min="279" max="279" width="10.85546875" style="154" bestFit="1" customWidth="1"/>
    <col min="280" max="280" width="11.7109375" style="154" customWidth="1"/>
    <col min="281" max="522" width="8" style="154" customWidth="1"/>
    <col min="523" max="523" width="4.5703125" style="154" bestFit="1" customWidth="1"/>
    <col min="524" max="524" width="16.85546875" style="154" customWidth="1"/>
    <col min="525" max="527" width="10" style="154"/>
    <col min="528" max="528" width="11" style="154" bestFit="1" customWidth="1"/>
    <col min="529" max="529" width="44.85546875" style="154" customWidth="1"/>
    <col min="530" max="530" width="23.7109375" style="154" bestFit="1" customWidth="1"/>
    <col min="531" max="531" width="8.42578125" style="154" bestFit="1" customWidth="1"/>
    <col min="532" max="532" width="9.7109375" style="154" bestFit="1" customWidth="1"/>
    <col min="533" max="534" width="10.7109375" style="154" bestFit="1" customWidth="1"/>
    <col min="535" max="535" width="10.85546875" style="154" bestFit="1" customWidth="1"/>
    <col min="536" max="536" width="11.7109375" style="154" customWidth="1"/>
    <col min="537" max="778" width="8" style="154" customWidth="1"/>
    <col min="779" max="779" width="4.5703125" style="154" bestFit="1" customWidth="1"/>
    <col min="780" max="780" width="16.85546875" style="154" customWidth="1"/>
    <col min="781" max="783" width="10" style="154"/>
    <col min="784" max="784" width="11" style="154" bestFit="1" customWidth="1"/>
    <col min="785" max="785" width="44.85546875" style="154" customWidth="1"/>
    <col min="786" max="786" width="23.7109375" style="154" bestFit="1" customWidth="1"/>
    <col min="787" max="787" width="8.42578125" style="154" bestFit="1" customWidth="1"/>
    <col min="788" max="788" width="9.7109375" style="154" bestFit="1" customWidth="1"/>
    <col min="789" max="790" width="10.7109375" style="154" bestFit="1" customWidth="1"/>
    <col min="791" max="791" width="10.85546875" style="154" bestFit="1" customWidth="1"/>
    <col min="792" max="792" width="11.7109375" style="154" customWidth="1"/>
    <col min="793" max="1034" width="8" style="154" customWidth="1"/>
    <col min="1035" max="1035" width="4.5703125" style="154" bestFit="1" customWidth="1"/>
    <col min="1036" max="1036" width="16.85546875" style="154" customWidth="1"/>
    <col min="1037" max="1039" width="10" style="154"/>
    <col min="1040" max="1040" width="11" style="154" bestFit="1" customWidth="1"/>
    <col min="1041" max="1041" width="44.85546875" style="154" customWidth="1"/>
    <col min="1042" max="1042" width="23.7109375" style="154" bestFit="1" customWidth="1"/>
    <col min="1043" max="1043" width="8.42578125" style="154" bestFit="1" customWidth="1"/>
    <col min="1044" max="1044" width="9.7109375" style="154" bestFit="1" customWidth="1"/>
    <col min="1045" max="1046" width="10.7109375" style="154" bestFit="1" customWidth="1"/>
    <col min="1047" max="1047" width="10.85546875" style="154" bestFit="1" customWidth="1"/>
    <col min="1048" max="1048" width="11.7109375" style="154" customWidth="1"/>
    <col min="1049" max="1290" width="8" style="154" customWidth="1"/>
    <col min="1291" max="1291" width="4.5703125" style="154" bestFit="1" customWidth="1"/>
    <col min="1292" max="1292" width="16.85546875" style="154" customWidth="1"/>
    <col min="1293" max="1295" width="10" style="154"/>
    <col min="1296" max="1296" width="11" style="154" bestFit="1" customWidth="1"/>
    <col min="1297" max="1297" width="44.85546875" style="154" customWidth="1"/>
    <col min="1298" max="1298" width="23.7109375" style="154" bestFit="1" customWidth="1"/>
    <col min="1299" max="1299" width="8.42578125" style="154" bestFit="1" customWidth="1"/>
    <col min="1300" max="1300" width="9.7109375" style="154" bestFit="1" customWidth="1"/>
    <col min="1301" max="1302" width="10.7109375" style="154" bestFit="1" customWidth="1"/>
    <col min="1303" max="1303" width="10.85546875" style="154" bestFit="1" customWidth="1"/>
    <col min="1304" max="1304" width="11.7109375" style="154" customWidth="1"/>
    <col min="1305" max="1546" width="8" style="154" customWidth="1"/>
    <col min="1547" max="1547" width="4.5703125" style="154" bestFit="1" customWidth="1"/>
    <col min="1548" max="1548" width="16.85546875" style="154" customWidth="1"/>
    <col min="1549" max="1551" width="10" style="154"/>
    <col min="1552" max="1552" width="11" style="154" bestFit="1" customWidth="1"/>
    <col min="1553" max="1553" width="44.85546875" style="154" customWidth="1"/>
    <col min="1554" max="1554" width="23.7109375" style="154" bestFit="1" customWidth="1"/>
    <col min="1555" max="1555" width="8.42578125" style="154" bestFit="1" customWidth="1"/>
    <col min="1556" max="1556" width="9.7109375" style="154" bestFit="1" customWidth="1"/>
    <col min="1557" max="1558" width="10.7109375" style="154" bestFit="1" customWidth="1"/>
    <col min="1559" max="1559" width="10.85546875" style="154" bestFit="1" customWidth="1"/>
    <col min="1560" max="1560" width="11.7109375" style="154" customWidth="1"/>
    <col min="1561" max="1802" width="8" style="154" customWidth="1"/>
    <col min="1803" max="1803" width="4.5703125" style="154" bestFit="1" customWidth="1"/>
    <col min="1804" max="1804" width="16.85546875" style="154" customWidth="1"/>
    <col min="1805" max="1807" width="10" style="154"/>
    <col min="1808" max="1808" width="11" style="154" bestFit="1" customWidth="1"/>
    <col min="1809" max="1809" width="44.85546875" style="154" customWidth="1"/>
    <col min="1810" max="1810" width="23.7109375" style="154" bestFit="1" customWidth="1"/>
    <col min="1811" max="1811" width="8.42578125" style="154" bestFit="1" customWidth="1"/>
    <col min="1812" max="1812" width="9.7109375" style="154" bestFit="1" customWidth="1"/>
    <col min="1813" max="1814" width="10.7109375" style="154" bestFit="1" customWidth="1"/>
    <col min="1815" max="1815" width="10.85546875" style="154" bestFit="1" customWidth="1"/>
    <col min="1816" max="1816" width="11.7109375" style="154" customWidth="1"/>
    <col min="1817" max="2058" width="8" style="154" customWidth="1"/>
    <col min="2059" max="2059" width="4.5703125" style="154" bestFit="1" customWidth="1"/>
    <col min="2060" max="2060" width="16.85546875" style="154" customWidth="1"/>
    <col min="2061" max="2063" width="10" style="154"/>
    <col min="2064" max="2064" width="11" style="154" bestFit="1" customWidth="1"/>
    <col min="2065" max="2065" width="44.85546875" style="154" customWidth="1"/>
    <col min="2066" max="2066" width="23.7109375" style="154" bestFit="1" customWidth="1"/>
    <col min="2067" max="2067" width="8.42578125" style="154" bestFit="1" customWidth="1"/>
    <col min="2068" max="2068" width="9.7109375" style="154" bestFit="1" customWidth="1"/>
    <col min="2069" max="2070" width="10.7109375" style="154" bestFit="1" customWidth="1"/>
    <col min="2071" max="2071" width="10.85546875" style="154" bestFit="1" customWidth="1"/>
    <col min="2072" max="2072" width="11.7109375" style="154" customWidth="1"/>
    <col min="2073" max="2314" width="8" style="154" customWidth="1"/>
    <col min="2315" max="2315" width="4.5703125" style="154" bestFit="1" customWidth="1"/>
    <col min="2316" max="2316" width="16.85546875" style="154" customWidth="1"/>
    <col min="2317" max="2319" width="10" style="154"/>
    <col min="2320" max="2320" width="11" style="154" bestFit="1" customWidth="1"/>
    <col min="2321" max="2321" width="44.85546875" style="154" customWidth="1"/>
    <col min="2322" max="2322" width="23.7109375" style="154" bestFit="1" customWidth="1"/>
    <col min="2323" max="2323" width="8.42578125" style="154" bestFit="1" customWidth="1"/>
    <col min="2324" max="2324" width="9.7109375" style="154" bestFit="1" customWidth="1"/>
    <col min="2325" max="2326" width="10.7109375" style="154" bestFit="1" customWidth="1"/>
    <col min="2327" max="2327" width="10.85546875" style="154" bestFit="1" customWidth="1"/>
    <col min="2328" max="2328" width="11.7109375" style="154" customWidth="1"/>
    <col min="2329" max="2570" width="8" style="154" customWidth="1"/>
    <col min="2571" max="2571" width="4.5703125" style="154" bestFit="1" customWidth="1"/>
    <col min="2572" max="2572" width="16.85546875" style="154" customWidth="1"/>
    <col min="2573" max="2575" width="10" style="154"/>
    <col min="2576" max="2576" width="11" style="154" bestFit="1" customWidth="1"/>
    <col min="2577" max="2577" width="44.85546875" style="154" customWidth="1"/>
    <col min="2578" max="2578" width="23.7109375" style="154" bestFit="1" customWidth="1"/>
    <col min="2579" max="2579" width="8.42578125" style="154" bestFit="1" customWidth="1"/>
    <col min="2580" max="2580" width="9.7109375" style="154" bestFit="1" customWidth="1"/>
    <col min="2581" max="2582" width="10.7109375" style="154" bestFit="1" customWidth="1"/>
    <col min="2583" max="2583" width="10.85546875" style="154" bestFit="1" customWidth="1"/>
    <col min="2584" max="2584" width="11.7109375" style="154" customWidth="1"/>
    <col min="2585" max="2826" width="8" style="154" customWidth="1"/>
    <col min="2827" max="2827" width="4.5703125" style="154" bestFit="1" customWidth="1"/>
    <col min="2828" max="2828" width="16.85546875" style="154" customWidth="1"/>
    <col min="2829" max="2831" width="10" style="154"/>
    <col min="2832" max="2832" width="11" style="154" bestFit="1" customWidth="1"/>
    <col min="2833" max="2833" width="44.85546875" style="154" customWidth="1"/>
    <col min="2834" max="2834" width="23.7109375" style="154" bestFit="1" customWidth="1"/>
    <col min="2835" max="2835" width="8.42578125" style="154" bestFit="1" customWidth="1"/>
    <col min="2836" max="2836" width="9.7109375" style="154" bestFit="1" customWidth="1"/>
    <col min="2837" max="2838" width="10.7109375" style="154" bestFit="1" customWidth="1"/>
    <col min="2839" max="2839" width="10.85546875" style="154" bestFit="1" customWidth="1"/>
    <col min="2840" max="2840" width="11.7109375" style="154" customWidth="1"/>
    <col min="2841" max="3082" width="8" style="154" customWidth="1"/>
    <col min="3083" max="3083" width="4.5703125" style="154" bestFit="1" customWidth="1"/>
    <col min="3084" max="3084" width="16.85546875" style="154" customWidth="1"/>
    <col min="3085" max="3087" width="10" style="154"/>
    <col min="3088" max="3088" width="11" style="154" bestFit="1" customWidth="1"/>
    <col min="3089" max="3089" width="44.85546875" style="154" customWidth="1"/>
    <col min="3090" max="3090" width="23.7109375" style="154" bestFit="1" customWidth="1"/>
    <col min="3091" max="3091" width="8.42578125" style="154" bestFit="1" customWidth="1"/>
    <col min="3092" max="3092" width="9.7109375" style="154" bestFit="1" customWidth="1"/>
    <col min="3093" max="3094" width="10.7109375" style="154" bestFit="1" customWidth="1"/>
    <col min="3095" max="3095" width="10.85546875" style="154" bestFit="1" customWidth="1"/>
    <col min="3096" max="3096" width="11.7109375" style="154" customWidth="1"/>
    <col min="3097" max="3338" width="8" style="154" customWidth="1"/>
    <col min="3339" max="3339" width="4.5703125" style="154" bestFit="1" customWidth="1"/>
    <col min="3340" max="3340" width="16.85546875" style="154" customWidth="1"/>
    <col min="3341" max="3343" width="10" style="154"/>
    <col min="3344" max="3344" width="11" style="154" bestFit="1" customWidth="1"/>
    <col min="3345" max="3345" width="44.85546875" style="154" customWidth="1"/>
    <col min="3346" max="3346" width="23.7109375" style="154" bestFit="1" customWidth="1"/>
    <col min="3347" max="3347" width="8.42578125" style="154" bestFit="1" customWidth="1"/>
    <col min="3348" max="3348" width="9.7109375" style="154" bestFit="1" customWidth="1"/>
    <col min="3349" max="3350" width="10.7109375" style="154" bestFit="1" customWidth="1"/>
    <col min="3351" max="3351" width="10.85546875" style="154" bestFit="1" customWidth="1"/>
    <col min="3352" max="3352" width="11.7109375" style="154" customWidth="1"/>
    <col min="3353" max="3594" width="8" style="154" customWidth="1"/>
    <col min="3595" max="3595" width="4.5703125" style="154" bestFit="1" customWidth="1"/>
    <col min="3596" max="3596" width="16.85546875" style="154" customWidth="1"/>
    <col min="3597" max="3599" width="10" style="154"/>
    <col min="3600" max="3600" width="11" style="154" bestFit="1" customWidth="1"/>
    <col min="3601" max="3601" width="44.85546875" style="154" customWidth="1"/>
    <col min="3602" max="3602" width="23.7109375" style="154" bestFit="1" customWidth="1"/>
    <col min="3603" max="3603" width="8.42578125" style="154" bestFit="1" customWidth="1"/>
    <col min="3604" max="3604" width="9.7109375" style="154" bestFit="1" customWidth="1"/>
    <col min="3605" max="3606" width="10.7109375" style="154" bestFit="1" customWidth="1"/>
    <col min="3607" max="3607" width="10.85546875" style="154" bestFit="1" customWidth="1"/>
    <col min="3608" max="3608" width="11.7109375" style="154" customWidth="1"/>
    <col min="3609" max="3850" width="8" style="154" customWidth="1"/>
    <col min="3851" max="3851" width="4.5703125" style="154" bestFit="1" customWidth="1"/>
    <col min="3852" max="3852" width="16.85546875" style="154" customWidth="1"/>
    <col min="3853" max="3855" width="10" style="154"/>
    <col min="3856" max="3856" width="11" style="154" bestFit="1" customWidth="1"/>
    <col min="3857" max="3857" width="44.85546875" style="154" customWidth="1"/>
    <col min="3858" max="3858" width="23.7109375" style="154" bestFit="1" customWidth="1"/>
    <col min="3859" max="3859" width="8.42578125" style="154" bestFit="1" customWidth="1"/>
    <col min="3860" max="3860" width="9.7109375" style="154" bestFit="1" customWidth="1"/>
    <col min="3861" max="3862" width="10.7109375" style="154" bestFit="1" customWidth="1"/>
    <col min="3863" max="3863" width="10.85546875" style="154" bestFit="1" customWidth="1"/>
    <col min="3864" max="3864" width="11.7109375" style="154" customWidth="1"/>
    <col min="3865" max="4106" width="8" style="154" customWidth="1"/>
    <col min="4107" max="4107" width="4.5703125" style="154" bestFit="1" customWidth="1"/>
    <col min="4108" max="4108" width="16.85546875" style="154" customWidth="1"/>
    <col min="4109" max="4111" width="10" style="154"/>
    <col min="4112" max="4112" width="11" style="154" bestFit="1" customWidth="1"/>
    <col min="4113" max="4113" width="44.85546875" style="154" customWidth="1"/>
    <col min="4114" max="4114" width="23.7109375" style="154" bestFit="1" customWidth="1"/>
    <col min="4115" max="4115" width="8.42578125" style="154" bestFit="1" customWidth="1"/>
    <col min="4116" max="4116" width="9.7109375" style="154" bestFit="1" customWidth="1"/>
    <col min="4117" max="4118" width="10.7109375" style="154" bestFit="1" customWidth="1"/>
    <col min="4119" max="4119" width="10.85546875" style="154" bestFit="1" customWidth="1"/>
    <col min="4120" max="4120" width="11.7109375" style="154" customWidth="1"/>
    <col min="4121" max="4362" width="8" style="154" customWidth="1"/>
    <col min="4363" max="4363" width="4.5703125" style="154" bestFit="1" customWidth="1"/>
    <col min="4364" max="4364" width="16.85546875" style="154" customWidth="1"/>
    <col min="4365" max="4367" width="10" style="154"/>
    <col min="4368" max="4368" width="11" style="154" bestFit="1" customWidth="1"/>
    <col min="4369" max="4369" width="44.85546875" style="154" customWidth="1"/>
    <col min="4370" max="4370" width="23.7109375" style="154" bestFit="1" customWidth="1"/>
    <col min="4371" max="4371" width="8.42578125" style="154" bestFit="1" customWidth="1"/>
    <col min="4372" max="4372" width="9.7109375" style="154" bestFit="1" customWidth="1"/>
    <col min="4373" max="4374" width="10.7109375" style="154" bestFit="1" customWidth="1"/>
    <col min="4375" max="4375" width="10.85546875" style="154" bestFit="1" customWidth="1"/>
    <col min="4376" max="4376" width="11.7109375" style="154" customWidth="1"/>
    <col min="4377" max="4618" width="8" style="154" customWidth="1"/>
    <col min="4619" max="4619" width="4.5703125" style="154" bestFit="1" customWidth="1"/>
    <col min="4620" max="4620" width="16.85546875" style="154" customWidth="1"/>
    <col min="4621" max="4623" width="10" style="154"/>
    <col min="4624" max="4624" width="11" style="154" bestFit="1" customWidth="1"/>
    <col min="4625" max="4625" width="44.85546875" style="154" customWidth="1"/>
    <col min="4626" max="4626" width="23.7109375" style="154" bestFit="1" customWidth="1"/>
    <col min="4627" max="4627" width="8.42578125" style="154" bestFit="1" customWidth="1"/>
    <col min="4628" max="4628" width="9.7109375" style="154" bestFit="1" customWidth="1"/>
    <col min="4629" max="4630" width="10.7109375" style="154" bestFit="1" customWidth="1"/>
    <col min="4631" max="4631" width="10.85546875" style="154" bestFit="1" customWidth="1"/>
    <col min="4632" max="4632" width="11.7109375" style="154" customWidth="1"/>
    <col min="4633" max="4874" width="8" style="154" customWidth="1"/>
    <col min="4875" max="4875" width="4.5703125" style="154" bestFit="1" customWidth="1"/>
    <col min="4876" max="4876" width="16.85546875" style="154" customWidth="1"/>
    <col min="4877" max="4879" width="10" style="154"/>
    <col min="4880" max="4880" width="11" style="154" bestFit="1" customWidth="1"/>
    <col min="4881" max="4881" width="44.85546875" style="154" customWidth="1"/>
    <col min="4882" max="4882" width="23.7109375" style="154" bestFit="1" customWidth="1"/>
    <col min="4883" max="4883" width="8.42578125" style="154" bestFit="1" customWidth="1"/>
    <col min="4884" max="4884" width="9.7109375" style="154" bestFit="1" customWidth="1"/>
    <col min="4885" max="4886" width="10.7109375" style="154" bestFit="1" customWidth="1"/>
    <col min="4887" max="4887" width="10.85546875" style="154" bestFit="1" customWidth="1"/>
    <col min="4888" max="4888" width="11.7109375" style="154" customWidth="1"/>
    <col min="4889" max="5130" width="8" style="154" customWidth="1"/>
    <col min="5131" max="5131" width="4.5703125" style="154" bestFit="1" customWidth="1"/>
    <col min="5132" max="5132" width="16.85546875" style="154" customWidth="1"/>
    <col min="5133" max="5135" width="10" style="154"/>
    <col min="5136" max="5136" width="11" style="154" bestFit="1" customWidth="1"/>
    <col min="5137" max="5137" width="44.85546875" style="154" customWidth="1"/>
    <col min="5138" max="5138" width="23.7109375" style="154" bestFit="1" customWidth="1"/>
    <col min="5139" max="5139" width="8.42578125" style="154" bestFit="1" customWidth="1"/>
    <col min="5140" max="5140" width="9.7109375" style="154" bestFit="1" customWidth="1"/>
    <col min="5141" max="5142" width="10.7109375" style="154" bestFit="1" customWidth="1"/>
    <col min="5143" max="5143" width="10.85546875" style="154" bestFit="1" customWidth="1"/>
    <col min="5144" max="5144" width="11.7109375" style="154" customWidth="1"/>
    <col min="5145" max="5386" width="8" style="154" customWidth="1"/>
    <col min="5387" max="5387" width="4.5703125" style="154" bestFit="1" customWidth="1"/>
    <col min="5388" max="5388" width="16.85546875" style="154" customWidth="1"/>
    <col min="5389" max="5391" width="10" style="154"/>
    <col min="5392" max="5392" width="11" style="154" bestFit="1" customWidth="1"/>
    <col min="5393" max="5393" width="44.85546875" style="154" customWidth="1"/>
    <col min="5394" max="5394" width="23.7109375" style="154" bestFit="1" customWidth="1"/>
    <col min="5395" max="5395" width="8.42578125" style="154" bestFit="1" customWidth="1"/>
    <col min="5396" max="5396" width="9.7109375" style="154" bestFit="1" customWidth="1"/>
    <col min="5397" max="5398" width="10.7109375" style="154" bestFit="1" customWidth="1"/>
    <col min="5399" max="5399" width="10.85546875" style="154" bestFit="1" customWidth="1"/>
    <col min="5400" max="5400" width="11.7109375" style="154" customWidth="1"/>
    <col min="5401" max="5642" width="8" style="154" customWidth="1"/>
    <col min="5643" max="5643" width="4.5703125" style="154" bestFit="1" customWidth="1"/>
    <col min="5644" max="5644" width="16.85546875" style="154" customWidth="1"/>
    <col min="5645" max="5647" width="10" style="154"/>
    <col min="5648" max="5648" width="11" style="154" bestFit="1" customWidth="1"/>
    <col min="5649" max="5649" width="44.85546875" style="154" customWidth="1"/>
    <col min="5650" max="5650" width="23.7109375" style="154" bestFit="1" customWidth="1"/>
    <col min="5651" max="5651" width="8.42578125" style="154" bestFit="1" customWidth="1"/>
    <col min="5652" max="5652" width="9.7109375" style="154" bestFit="1" customWidth="1"/>
    <col min="5653" max="5654" width="10.7109375" style="154" bestFit="1" customWidth="1"/>
    <col min="5655" max="5655" width="10.85546875" style="154" bestFit="1" customWidth="1"/>
    <col min="5656" max="5656" width="11.7109375" style="154" customWidth="1"/>
    <col min="5657" max="5898" width="8" style="154" customWidth="1"/>
    <col min="5899" max="5899" width="4.5703125" style="154" bestFit="1" customWidth="1"/>
    <col min="5900" max="5900" width="16.85546875" style="154" customWidth="1"/>
    <col min="5901" max="5903" width="10" style="154"/>
    <col min="5904" max="5904" width="11" style="154" bestFit="1" customWidth="1"/>
    <col min="5905" max="5905" width="44.85546875" style="154" customWidth="1"/>
    <col min="5906" max="5906" width="23.7109375" style="154" bestFit="1" customWidth="1"/>
    <col min="5907" max="5907" width="8.42578125" style="154" bestFit="1" customWidth="1"/>
    <col min="5908" max="5908" width="9.7109375" style="154" bestFit="1" customWidth="1"/>
    <col min="5909" max="5910" width="10.7109375" style="154" bestFit="1" customWidth="1"/>
    <col min="5911" max="5911" width="10.85546875" style="154" bestFit="1" customWidth="1"/>
    <col min="5912" max="5912" width="11.7109375" style="154" customWidth="1"/>
    <col min="5913" max="6154" width="8" style="154" customWidth="1"/>
    <col min="6155" max="6155" width="4.5703125" style="154" bestFit="1" customWidth="1"/>
    <col min="6156" max="6156" width="16.85546875" style="154" customWidth="1"/>
    <col min="6157" max="6159" width="10" style="154"/>
    <col min="6160" max="6160" width="11" style="154" bestFit="1" customWidth="1"/>
    <col min="6161" max="6161" width="44.85546875" style="154" customWidth="1"/>
    <col min="6162" max="6162" width="23.7109375" style="154" bestFit="1" customWidth="1"/>
    <col min="6163" max="6163" width="8.42578125" style="154" bestFit="1" customWidth="1"/>
    <col min="6164" max="6164" width="9.7109375" style="154" bestFit="1" customWidth="1"/>
    <col min="6165" max="6166" width="10.7109375" style="154" bestFit="1" customWidth="1"/>
    <col min="6167" max="6167" width="10.85546875" style="154" bestFit="1" customWidth="1"/>
    <col min="6168" max="6168" width="11.7109375" style="154" customWidth="1"/>
    <col min="6169" max="6410" width="8" style="154" customWidth="1"/>
    <col min="6411" max="6411" width="4.5703125" style="154" bestFit="1" customWidth="1"/>
    <col min="6412" max="6412" width="16.85546875" style="154" customWidth="1"/>
    <col min="6413" max="6415" width="10" style="154"/>
    <col min="6416" max="6416" width="11" style="154" bestFit="1" customWidth="1"/>
    <col min="6417" max="6417" width="44.85546875" style="154" customWidth="1"/>
    <col min="6418" max="6418" width="23.7109375" style="154" bestFit="1" customWidth="1"/>
    <col min="6419" max="6419" width="8.42578125" style="154" bestFit="1" customWidth="1"/>
    <col min="6420" max="6420" width="9.7109375" style="154" bestFit="1" customWidth="1"/>
    <col min="6421" max="6422" width="10.7109375" style="154" bestFit="1" customWidth="1"/>
    <col min="6423" max="6423" width="10.85546875" style="154" bestFit="1" customWidth="1"/>
    <col min="6424" max="6424" width="11.7109375" style="154" customWidth="1"/>
    <col min="6425" max="6666" width="8" style="154" customWidth="1"/>
    <col min="6667" max="6667" width="4.5703125" style="154" bestFit="1" customWidth="1"/>
    <col min="6668" max="6668" width="16.85546875" style="154" customWidth="1"/>
    <col min="6669" max="6671" width="10" style="154"/>
    <col min="6672" max="6672" width="11" style="154" bestFit="1" customWidth="1"/>
    <col min="6673" max="6673" width="44.85546875" style="154" customWidth="1"/>
    <col min="6674" max="6674" width="23.7109375" style="154" bestFit="1" customWidth="1"/>
    <col min="6675" max="6675" width="8.42578125" style="154" bestFit="1" customWidth="1"/>
    <col min="6676" max="6676" width="9.7109375" style="154" bestFit="1" customWidth="1"/>
    <col min="6677" max="6678" width="10.7109375" style="154" bestFit="1" customWidth="1"/>
    <col min="6679" max="6679" width="10.85546875" style="154" bestFit="1" customWidth="1"/>
    <col min="6680" max="6680" width="11.7109375" style="154" customWidth="1"/>
    <col min="6681" max="6922" width="8" style="154" customWidth="1"/>
    <col min="6923" max="6923" width="4.5703125" style="154" bestFit="1" customWidth="1"/>
    <col min="6924" max="6924" width="16.85546875" style="154" customWidth="1"/>
    <col min="6925" max="6927" width="10" style="154"/>
    <col min="6928" max="6928" width="11" style="154" bestFit="1" customWidth="1"/>
    <col min="6929" max="6929" width="44.85546875" style="154" customWidth="1"/>
    <col min="6930" max="6930" width="23.7109375" style="154" bestFit="1" customWidth="1"/>
    <col min="6931" max="6931" width="8.42578125" style="154" bestFit="1" customWidth="1"/>
    <col min="6932" max="6932" width="9.7109375" style="154" bestFit="1" customWidth="1"/>
    <col min="6933" max="6934" width="10.7109375" style="154" bestFit="1" customWidth="1"/>
    <col min="6935" max="6935" width="10.85546875" style="154" bestFit="1" customWidth="1"/>
    <col min="6936" max="6936" width="11.7109375" style="154" customWidth="1"/>
    <col min="6937" max="7178" width="8" style="154" customWidth="1"/>
    <col min="7179" max="7179" width="4.5703125" style="154" bestFit="1" customWidth="1"/>
    <col min="7180" max="7180" width="16.85546875" style="154" customWidth="1"/>
    <col min="7181" max="7183" width="10" style="154"/>
    <col min="7184" max="7184" width="11" style="154" bestFit="1" customWidth="1"/>
    <col min="7185" max="7185" width="44.85546875" style="154" customWidth="1"/>
    <col min="7186" max="7186" width="23.7109375" style="154" bestFit="1" customWidth="1"/>
    <col min="7187" max="7187" width="8.42578125" style="154" bestFit="1" customWidth="1"/>
    <col min="7188" max="7188" width="9.7109375" style="154" bestFit="1" customWidth="1"/>
    <col min="7189" max="7190" width="10.7109375" style="154" bestFit="1" customWidth="1"/>
    <col min="7191" max="7191" width="10.85546875" style="154" bestFit="1" customWidth="1"/>
    <col min="7192" max="7192" width="11.7109375" style="154" customWidth="1"/>
    <col min="7193" max="7434" width="8" style="154" customWidth="1"/>
    <col min="7435" max="7435" width="4.5703125" style="154" bestFit="1" customWidth="1"/>
    <col min="7436" max="7436" width="16.85546875" style="154" customWidth="1"/>
    <col min="7437" max="7439" width="10" style="154"/>
    <col min="7440" max="7440" width="11" style="154" bestFit="1" customWidth="1"/>
    <col min="7441" max="7441" width="44.85546875" style="154" customWidth="1"/>
    <col min="7442" max="7442" width="23.7109375" style="154" bestFit="1" customWidth="1"/>
    <col min="7443" max="7443" width="8.42578125" style="154" bestFit="1" customWidth="1"/>
    <col min="7444" max="7444" width="9.7109375" style="154" bestFit="1" customWidth="1"/>
    <col min="7445" max="7446" width="10.7109375" style="154" bestFit="1" customWidth="1"/>
    <col min="7447" max="7447" width="10.85546875" style="154" bestFit="1" customWidth="1"/>
    <col min="7448" max="7448" width="11.7109375" style="154" customWidth="1"/>
    <col min="7449" max="7690" width="8" style="154" customWidth="1"/>
    <col min="7691" max="7691" width="4.5703125" style="154" bestFit="1" customWidth="1"/>
    <col min="7692" max="7692" width="16.85546875" style="154" customWidth="1"/>
    <col min="7693" max="7695" width="10" style="154"/>
    <col min="7696" max="7696" width="11" style="154" bestFit="1" customWidth="1"/>
    <col min="7697" max="7697" width="44.85546875" style="154" customWidth="1"/>
    <col min="7698" max="7698" width="23.7109375" style="154" bestFit="1" customWidth="1"/>
    <col min="7699" max="7699" width="8.42578125" style="154" bestFit="1" customWidth="1"/>
    <col min="7700" max="7700" width="9.7109375" style="154" bestFit="1" customWidth="1"/>
    <col min="7701" max="7702" width="10.7109375" style="154" bestFit="1" customWidth="1"/>
    <col min="7703" max="7703" width="10.85546875" style="154" bestFit="1" customWidth="1"/>
    <col min="7704" max="7704" width="11.7109375" style="154" customWidth="1"/>
    <col min="7705" max="7946" width="8" style="154" customWidth="1"/>
    <col min="7947" max="7947" width="4.5703125" style="154" bestFit="1" customWidth="1"/>
    <col min="7948" max="7948" width="16.85546875" style="154" customWidth="1"/>
    <col min="7949" max="7951" width="10" style="154"/>
    <col min="7952" max="7952" width="11" style="154" bestFit="1" customWidth="1"/>
    <col min="7953" max="7953" width="44.85546875" style="154" customWidth="1"/>
    <col min="7954" max="7954" width="23.7109375" style="154" bestFit="1" customWidth="1"/>
    <col min="7955" max="7955" width="8.42578125" style="154" bestFit="1" customWidth="1"/>
    <col min="7956" max="7956" width="9.7109375" style="154" bestFit="1" customWidth="1"/>
    <col min="7957" max="7958" width="10.7109375" style="154" bestFit="1" customWidth="1"/>
    <col min="7959" max="7959" width="10.85546875" style="154" bestFit="1" customWidth="1"/>
    <col min="7960" max="7960" width="11.7109375" style="154" customWidth="1"/>
    <col min="7961" max="8202" width="8" style="154" customWidth="1"/>
    <col min="8203" max="8203" width="4.5703125" style="154" bestFit="1" customWidth="1"/>
    <col min="8204" max="8204" width="16.85546875" style="154" customWidth="1"/>
    <col min="8205" max="8207" width="10" style="154"/>
    <col min="8208" max="8208" width="11" style="154" bestFit="1" customWidth="1"/>
    <col min="8209" max="8209" width="44.85546875" style="154" customWidth="1"/>
    <col min="8210" max="8210" width="23.7109375" style="154" bestFit="1" customWidth="1"/>
    <col min="8211" max="8211" width="8.42578125" style="154" bestFit="1" customWidth="1"/>
    <col min="8212" max="8212" width="9.7109375" style="154" bestFit="1" customWidth="1"/>
    <col min="8213" max="8214" width="10.7109375" style="154" bestFit="1" customWidth="1"/>
    <col min="8215" max="8215" width="10.85546875" style="154" bestFit="1" customWidth="1"/>
    <col min="8216" max="8216" width="11.7109375" style="154" customWidth="1"/>
    <col min="8217" max="8458" width="8" style="154" customWidth="1"/>
    <col min="8459" max="8459" width="4.5703125" style="154" bestFit="1" customWidth="1"/>
    <col min="8460" max="8460" width="16.85546875" style="154" customWidth="1"/>
    <col min="8461" max="8463" width="10" style="154"/>
    <col min="8464" max="8464" width="11" style="154" bestFit="1" customWidth="1"/>
    <col min="8465" max="8465" width="44.85546875" style="154" customWidth="1"/>
    <col min="8466" max="8466" width="23.7109375" style="154" bestFit="1" customWidth="1"/>
    <col min="8467" max="8467" width="8.42578125" style="154" bestFit="1" customWidth="1"/>
    <col min="8468" max="8468" width="9.7109375" style="154" bestFit="1" customWidth="1"/>
    <col min="8469" max="8470" width="10.7109375" style="154" bestFit="1" customWidth="1"/>
    <col min="8471" max="8471" width="10.85546875" style="154" bestFit="1" customWidth="1"/>
    <col min="8472" max="8472" width="11.7109375" style="154" customWidth="1"/>
    <col min="8473" max="8714" width="8" style="154" customWidth="1"/>
    <col min="8715" max="8715" width="4.5703125" style="154" bestFit="1" customWidth="1"/>
    <col min="8716" max="8716" width="16.85546875" style="154" customWidth="1"/>
    <col min="8717" max="8719" width="10" style="154"/>
    <col min="8720" max="8720" width="11" style="154" bestFit="1" customWidth="1"/>
    <col min="8721" max="8721" width="44.85546875" style="154" customWidth="1"/>
    <col min="8722" max="8722" width="23.7109375" style="154" bestFit="1" customWidth="1"/>
    <col min="8723" max="8723" width="8.42578125" style="154" bestFit="1" customWidth="1"/>
    <col min="8724" max="8724" width="9.7109375" style="154" bestFit="1" customWidth="1"/>
    <col min="8725" max="8726" width="10.7109375" style="154" bestFit="1" customWidth="1"/>
    <col min="8727" max="8727" width="10.85546875" style="154" bestFit="1" customWidth="1"/>
    <col min="8728" max="8728" width="11.7109375" style="154" customWidth="1"/>
    <col min="8729" max="8970" width="8" style="154" customWidth="1"/>
    <col min="8971" max="8971" width="4.5703125" style="154" bestFit="1" customWidth="1"/>
    <col min="8972" max="8972" width="16.85546875" style="154" customWidth="1"/>
    <col min="8973" max="8975" width="10" style="154"/>
    <col min="8976" max="8976" width="11" style="154" bestFit="1" customWidth="1"/>
    <col min="8977" max="8977" width="44.85546875" style="154" customWidth="1"/>
    <col min="8978" max="8978" width="23.7109375" style="154" bestFit="1" customWidth="1"/>
    <col min="8979" max="8979" width="8.42578125" style="154" bestFit="1" customWidth="1"/>
    <col min="8980" max="8980" width="9.7109375" style="154" bestFit="1" customWidth="1"/>
    <col min="8981" max="8982" width="10.7109375" style="154" bestFit="1" customWidth="1"/>
    <col min="8983" max="8983" width="10.85546875" style="154" bestFit="1" customWidth="1"/>
    <col min="8984" max="8984" width="11.7109375" style="154" customWidth="1"/>
    <col min="8985" max="9226" width="8" style="154" customWidth="1"/>
    <col min="9227" max="9227" width="4.5703125" style="154" bestFit="1" customWidth="1"/>
    <col min="9228" max="9228" width="16.85546875" style="154" customWidth="1"/>
    <col min="9229" max="9231" width="10" style="154"/>
    <col min="9232" max="9232" width="11" style="154" bestFit="1" customWidth="1"/>
    <col min="9233" max="9233" width="44.85546875" style="154" customWidth="1"/>
    <col min="9234" max="9234" width="23.7109375" style="154" bestFit="1" customWidth="1"/>
    <col min="9235" max="9235" width="8.42578125" style="154" bestFit="1" customWidth="1"/>
    <col min="9236" max="9236" width="9.7109375" style="154" bestFit="1" customWidth="1"/>
    <col min="9237" max="9238" width="10.7109375" style="154" bestFit="1" customWidth="1"/>
    <col min="9239" max="9239" width="10.85546875" style="154" bestFit="1" customWidth="1"/>
    <col min="9240" max="9240" width="11.7109375" style="154" customWidth="1"/>
    <col min="9241" max="9482" width="8" style="154" customWidth="1"/>
    <col min="9483" max="9483" width="4.5703125" style="154" bestFit="1" customWidth="1"/>
    <col min="9484" max="9484" width="16.85546875" style="154" customWidth="1"/>
    <col min="9485" max="9487" width="10" style="154"/>
    <col min="9488" max="9488" width="11" style="154" bestFit="1" customWidth="1"/>
    <col min="9489" max="9489" width="44.85546875" style="154" customWidth="1"/>
    <col min="9490" max="9490" width="23.7109375" style="154" bestFit="1" customWidth="1"/>
    <col min="9491" max="9491" width="8.42578125" style="154" bestFit="1" customWidth="1"/>
    <col min="9492" max="9492" width="9.7109375" style="154" bestFit="1" customWidth="1"/>
    <col min="9493" max="9494" width="10.7109375" style="154" bestFit="1" customWidth="1"/>
    <col min="9495" max="9495" width="10.85546875" style="154" bestFit="1" customWidth="1"/>
    <col min="9496" max="9496" width="11.7109375" style="154" customWidth="1"/>
    <col min="9497" max="9738" width="8" style="154" customWidth="1"/>
    <col min="9739" max="9739" width="4.5703125" style="154" bestFit="1" customWidth="1"/>
    <col min="9740" max="9740" width="16.85546875" style="154" customWidth="1"/>
    <col min="9741" max="9743" width="10" style="154"/>
    <col min="9744" max="9744" width="11" style="154" bestFit="1" customWidth="1"/>
    <col min="9745" max="9745" width="44.85546875" style="154" customWidth="1"/>
    <col min="9746" max="9746" width="23.7109375" style="154" bestFit="1" customWidth="1"/>
    <col min="9747" max="9747" width="8.42578125" style="154" bestFit="1" customWidth="1"/>
    <col min="9748" max="9748" width="9.7109375" style="154" bestFit="1" customWidth="1"/>
    <col min="9749" max="9750" width="10.7109375" style="154" bestFit="1" customWidth="1"/>
    <col min="9751" max="9751" width="10.85546875" style="154" bestFit="1" customWidth="1"/>
    <col min="9752" max="9752" width="11.7109375" style="154" customWidth="1"/>
    <col min="9753" max="9994" width="8" style="154" customWidth="1"/>
    <col min="9995" max="9995" width="4.5703125" style="154" bestFit="1" customWidth="1"/>
    <col min="9996" max="9996" width="16.85546875" style="154" customWidth="1"/>
    <col min="9997" max="9999" width="10" style="154"/>
    <col min="10000" max="10000" width="11" style="154" bestFit="1" customWidth="1"/>
    <col min="10001" max="10001" width="44.85546875" style="154" customWidth="1"/>
    <col min="10002" max="10002" width="23.7109375" style="154" bestFit="1" customWidth="1"/>
    <col min="10003" max="10003" width="8.42578125" style="154" bestFit="1" customWidth="1"/>
    <col min="10004" max="10004" width="9.7109375" style="154" bestFit="1" customWidth="1"/>
    <col min="10005" max="10006" width="10.7109375" style="154" bestFit="1" customWidth="1"/>
    <col min="10007" max="10007" width="10.85546875" style="154" bestFit="1" customWidth="1"/>
    <col min="10008" max="10008" width="11.7109375" style="154" customWidth="1"/>
    <col min="10009" max="10250" width="8" style="154" customWidth="1"/>
    <col min="10251" max="10251" width="4.5703125" style="154" bestFit="1" customWidth="1"/>
    <col min="10252" max="10252" width="16.85546875" style="154" customWidth="1"/>
    <col min="10253" max="10255" width="10" style="154"/>
    <col min="10256" max="10256" width="11" style="154" bestFit="1" customWidth="1"/>
    <col min="10257" max="10257" width="44.85546875" style="154" customWidth="1"/>
    <col min="10258" max="10258" width="23.7109375" style="154" bestFit="1" customWidth="1"/>
    <col min="10259" max="10259" width="8.42578125" style="154" bestFit="1" customWidth="1"/>
    <col min="10260" max="10260" width="9.7109375" style="154" bestFit="1" customWidth="1"/>
    <col min="10261" max="10262" width="10.7109375" style="154" bestFit="1" customWidth="1"/>
    <col min="10263" max="10263" width="10.85546875" style="154" bestFit="1" customWidth="1"/>
    <col min="10264" max="10264" width="11.7109375" style="154" customWidth="1"/>
    <col min="10265" max="10506" width="8" style="154" customWidth="1"/>
    <col min="10507" max="10507" width="4.5703125" style="154" bestFit="1" customWidth="1"/>
    <col min="10508" max="10508" width="16.85546875" style="154" customWidth="1"/>
    <col min="10509" max="10511" width="10" style="154"/>
    <col min="10512" max="10512" width="11" style="154" bestFit="1" customWidth="1"/>
    <col min="10513" max="10513" width="44.85546875" style="154" customWidth="1"/>
    <col min="10514" max="10514" width="23.7109375" style="154" bestFit="1" customWidth="1"/>
    <col min="10515" max="10515" width="8.42578125" style="154" bestFit="1" customWidth="1"/>
    <col min="10516" max="10516" width="9.7109375" style="154" bestFit="1" customWidth="1"/>
    <col min="10517" max="10518" width="10.7109375" style="154" bestFit="1" customWidth="1"/>
    <col min="10519" max="10519" width="10.85546875" style="154" bestFit="1" customWidth="1"/>
    <col min="10520" max="10520" width="11.7109375" style="154" customWidth="1"/>
    <col min="10521" max="10762" width="8" style="154" customWidth="1"/>
    <col min="10763" max="10763" width="4.5703125" style="154" bestFit="1" customWidth="1"/>
    <col min="10764" max="10764" width="16.85546875" style="154" customWidth="1"/>
    <col min="10765" max="10767" width="10" style="154"/>
    <col min="10768" max="10768" width="11" style="154" bestFit="1" customWidth="1"/>
    <col min="10769" max="10769" width="44.85546875" style="154" customWidth="1"/>
    <col min="10770" max="10770" width="23.7109375" style="154" bestFit="1" customWidth="1"/>
    <col min="10771" max="10771" width="8.42578125" style="154" bestFit="1" customWidth="1"/>
    <col min="10772" max="10772" width="9.7109375" style="154" bestFit="1" customWidth="1"/>
    <col min="10773" max="10774" width="10.7109375" style="154" bestFit="1" customWidth="1"/>
    <col min="10775" max="10775" width="10.85546875" style="154" bestFit="1" customWidth="1"/>
    <col min="10776" max="10776" width="11.7109375" style="154" customWidth="1"/>
    <col min="10777" max="11018" width="8" style="154" customWidth="1"/>
    <col min="11019" max="11019" width="4.5703125" style="154" bestFit="1" customWidth="1"/>
    <col min="11020" max="11020" width="16.85546875" style="154" customWidth="1"/>
    <col min="11021" max="11023" width="10" style="154"/>
    <col min="11024" max="11024" width="11" style="154" bestFit="1" customWidth="1"/>
    <col min="11025" max="11025" width="44.85546875" style="154" customWidth="1"/>
    <col min="11026" max="11026" width="23.7109375" style="154" bestFit="1" customWidth="1"/>
    <col min="11027" max="11027" width="8.42578125" style="154" bestFit="1" customWidth="1"/>
    <col min="11028" max="11028" width="9.7109375" style="154" bestFit="1" customWidth="1"/>
    <col min="11029" max="11030" width="10.7109375" style="154" bestFit="1" customWidth="1"/>
    <col min="11031" max="11031" width="10.85546875" style="154" bestFit="1" customWidth="1"/>
    <col min="11032" max="11032" width="11.7109375" style="154" customWidth="1"/>
    <col min="11033" max="11274" width="8" style="154" customWidth="1"/>
    <col min="11275" max="11275" width="4.5703125" style="154" bestFit="1" customWidth="1"/>
    <col min="11276" max="11276" width="16.85546875" style="154" customWidth="1"/>
    <col min="11277" max="11279" width="10" style="154"/>
    <col min="11280" max="11280" width="11" style="154" bestFit="1" customWidth="1"/>
    <col min="11281" max="11281" width="44.85546875" style="154" customWidth="1"/>
    <col min="11282" max="11282" width="23.7109375" style="154" bestFit="1" customWidth="1"/>
    <col min="11283" max="11283" width="8.42578125" style="154" bestFit="1" customWidth="1"/>
    <col min="11284" max="11284" width="9.7109375" style="154" bestFit="1" customWidth="1"/>
    <col min="11285" max="11286" width="10.7109375" style="154" bestFit="1" customWidth="1"/>
    <col min="11287" max="11287" width="10.85546875" style="154" bestFit="1" customWidth="1"/>
    <col min="11288" max="11288" width="11.7109375" style="154" customWidth="1"/>
    <col min="11289" max="11530" width="8" style="154" customWidth="1"/>
    <col min="11531" max="11531" width="4.5703125" style="154" bestFit="1" customWidth="1"/>
    <col min="11532" max="11532" width="16.85546875" style="154" customWidth="1"/>
    <col min="11533" max="11535" width="10" style="154"/>
    <col min="11536" max="11536" width="11" style="154" bestFit="1" customWidth="1"/>
    <col min="11537" max="11537" width="44.85546875" style="154" customWidth="1"/>
    <col min="11538" max="11538" width="23.7109375" style="154" bestFit="1" customWidth="1"/>
    <col min="11539" max="11539" width="8.42578125" style="154" bestFit="1" customWidth="1"/>
    <col min="11540" max="11540" width="9.7109375" style="154" bestFit="1" customWidth="1"/>
    <col min="11541" max="11542" width="10.7109375" style="154" bestFit="1" customWidth="1"/>
    <col min="11543" max="11543" width="10.85546875" style="154" bestFit="1" customWidth="1"/>
    <col min="11544" max="11544" width="11.7109375" style="154" customWidth="1"/>
    <col min="11545" max="11786" width="8" style="154" customWidth="1"/>
    <col min="11787" max="11787" width="4.5703125" style="154" bestFit="1" customWidth="1"/>
    <col min="11788" max="11788" width="16.85546875" style="154" customWidth="1"/>
    <col min="11789" max="11791" width="10" style="154"/>
    <col min="11792" max="11792" width="11" style="154" bestFit="1" customWidth="1"/>
    <col min="11793" max="11793" width="44.85546875" style="154" customWidth="1"/>
    <col min="11794" max="11794" width="23.7109375" style="154" bestFit="1" customWidth="1"/>
    <col min="11795" max="11795" width="8.42578125" style="154" bestFit="1" customWidth="1"/>
    <col min="11796" max="11796" width="9.7109375" style="154" bestFit="1" customWidth="1"/>
    <col min="11797" max="11798" width="10.7109375" style="154" bestFit="1" customWidth="1"/>
    <col min="11799" max="11799" width="10.85546875" style="154" bestFit="1" customWidth="1"/>
    <col min="11800" max="11800" width="11.7109375" style="154" customWidth="1"/>
    <col min="11801" max="12042" width="8" style="154" customWidth="1"/>
    <col min="12043" max="12043" width="4.5703125" style="154" bestFit="1" customWidth="1"/>
    <col min="12044" max="12044" width="16.85546875" style="154" customWidth="1"/>
    <col min="12045" max="12047" width="10" style="154"/>
    <col min="12048" max="12048" width="11" style="154" bestFit="1" customWidth="1"/>
    <col min="12049" max="12049" width="44.85546875" style="154" customWidth="1"/>
    <col min="12050" max="12050" width="23.7109375" style="154" bestFit="1" customWidth="1"/>
    <col min="12051" max="12051" width="8.42578125" style="154" bestFit="1" customWidth="1"/>
    <col min="12052" max="12052" width="9.7109375" style="154" bestFit="1" customWidth="1"/>
    <col min="12053" max="12054" width="10.7109375" style="154" bestFit="1" customWidth="1"/>
    <col min="12055" max="12055" width="10.85546875" style="154" bestFit="1" customWidth="1"/>
    <col min="12056" max="12056" width="11.7109375" style="154" customWidth="1"/>
    <col min="12057" max="12298" width="8" style="154" customWidth="1"/>
    <col min="12299" max="12299" width="4.5703125" style="154" bestFit="1" customWidth="1"/>
    <col min="12300" max="12300" width="16.85546875" style="154" customWidth="1"/>
    <col min="12301" max="12303" width="10" style="154"/>
    <col min="12304" max="12304" width="11" style="154" bestFit="1" customWidth="1"/>
    <col min="12305" max="12305" width="44.85546875" style="154" customWidth="1"/>
    <col min="12306" max="12306" width="23.7109375" style="154" bestFit="1" customWidth="1"/>
    <col min="12307" max="12307" width="8.42578125" style="154" bestFit="1" customWidth="1"/>
    <col min="12308" max="12308" width="9.7109375" style="154" bestFit="1" customWidth="1"/>
    <col min="12309" max="12310" width="10.7109375" style="154" bestFit="1" customWidth="1"/>
    <col min="12311" max="12311" width="10.85546875" style="154" bestFit="1" customWidth="1"/>
    <col min="12312" max="12312" width="11.7109375" style="154" customWidth="1"/>
    <col min="12313" max="12554" width="8" style="154" customWidth="1"/>
    <col min="12555" max="12555" width="4.5703125" style="154" bestFit="1" customWidth="1"/>
    <col min="12556" max="12556" width="16.85546875" style="154" customWidth="1"/>
    <col min="12557" max="12559" width="10" style="154"/>
    <col min="12560" max="12560" width="11" style="154" bestFit="1" customWidth="1"/>
    <col min="12561" max="12561" width="44.85546875" style="154" customWidth="1"/>
    <col min="12562" max="12562" width="23.7109375" style="154" bestFit="1" customWidth="1"/>
    <col min="12563" max="12563" width="8.42578125" style="154" bestFit="1" customWidth="1"/>
    <col min="12564" max="12564" width="9.7109375" style="154" bestFit="1" customWidth="1"/>
    <col min="12565" max="12566" width="10.7109375" style="154" bestFit="1" customWidth="1"/>
    <col min="12567" max="12567" width="10.85546875" style="154" bestFit="1" customWidth="1"/>
    <col min="12568" max="12568" width="11.7109375" style="154" customWidth="1"/>
    <col min="12569" max="12810" width="8" style="154" customWidth="1"/>
    <col min="12811" max="12811" width="4.5703125" style="154" bestFit="1" customWidth="1"/>
    <col min="12812" max="12812" width="16.85546875" style="154" customWidth="1"/>
    <col min="12813" max="12815" width="10" style="154"/>
    <col min="12816" max="12816" width="11" style="154" bestFit="1" customWidth="1"/>
    <col min="12817" max="12817" width="44.85546875" style="154" customWidth="1"/>
    <col min="12818" max="12818" width="23.7109375" style="154" bestFit="1" customWidth="1"/>
    <col min="12819" max="12819" width="8.42578125" style="154" bestFit="1" customWidth="1"/>
    <col min="12820" max="12820" width="9.7109375" style="154" bestFit="1" customWidth="1"/>
    <col min="12821" max="12822" width="10.7109375" style="154" bestFit="1" customWidth="1"/>
    <col min="12823" max="12823" width="10.85546875" style="154" bestFit="1" customWidth="1"/>
    <col min="12824" max="12824" width="11.7109375" style="154" customWidth="1"/>
    <col min="12825" max="13066" width="8" style="154" customWidth="1"/>
    <col min="13067" max="13067" width="4.5703125" style="154" bestFit="1" customWidth="1"/>
    <col min="13068" max="13068" width="16.85546875" style="154" customWidth="1"/>
    <col min="13069" max="13071" width="10" style="154"/>
    <col min="13072" max="13072" width="11" style="154" bestFit="1" customWidth="1"/>
    <col min="13073" max="13073" width="44.85546875" style="154" customWidth="1"/>
    <col min="13074" max="13074" width="23.7109375" style="154" bestFit="1" customWidth="1"/>
    <col min="13075" max="13075" width="8.42578125" style="154" bestFit="1" customWidth="1"/>
    <col min="13076" max="13076" width="9.7109375" style="154" bestFit="1" customWidth="1"/>
    <col min="13077" max="13078" width="10.7109375" style="154" bestFit="1" customWidth="1"/>
    <col min="13079" max="13079" width="10.85546875" style="154" bestFit="1" customWidth="1"/>
    <col min="13080" max="13080" width="11.7109375" style="154" customWidth="1"/>
    <col min="13081" max="13322" width="8" style="154" customWidth="1"/>
    <col min="13323" max="13323" width="4.5703125" style="154" bestFit="1" customWidth="1"/>
    <col min="13324" max="13324" width="16.85546875" style="154" customWidth="1"/>
    <col min="13325" max="13327" width="10" style="154"/>
    <col min="13328" max="13328" width="11" style="154" bestFit="1" customWidth="1"/>
    <col min="13329" max="13329" width="44.85546875" style="154" customWidth="1"/>
    <col min="13330" max="13330" width="23.7109375" style="154" bestFit="1" customWidth="1"/>
    <col min="13331" max="13331" width="8.42578125" style="154" bestFit="1" customWidth="1"/>
    <col min="13332" max="13332" width="9.7109375" style="154" bestFit="1" customWidth="1"/>
    <col min="13333" max="13334" width="10.7109375" style="154" bestFit="1" customWidth="1"/>
    <col min="13335" max="13335" width="10.85546875" style="154" bestFit="1" customWidth="1"/>
    <col min="13336" max="13336" width="11.7109375" style="154" customWidth="1"/>
    <col min="13337" max="13578" width="8" style="154" customWidth="1"/>
    <col min="13579" max="13579" width="4.5703125" style="154" bestFit="1" customWidth="1"/>
    <col min="13580" max="13580" width="16.85546875" style="154" customWidth="1"/>
    <col min="13581" max="13583" width="10" style="154"/>
    <col min="13584" max="13584" width="11" style="154" bestFit="1" customWidth="1"/>
    <col min="13585" max="13585" width="44.85546875" style="154" customWidth="1"/>
    <col min="13586" max="13586" width="23.7109375" style="154" bestFit="1" customWidth="1"/>
    <col min="13587" max="13587" width="8.42578125" style="154" bestFit="1" customWidth="1"/>
    <col min="13588" max="13588" width="9.7109375" style="154" bestFit="1" customWidth="1"/>
    <col min="13589" max="13590" width="10.7109375" style="154" bestFit="1" customWidth="1"/>
    <col min="13591" max="13591" width="10.85546875" style="154" bestFit="1" customWidth="1"/>
    <col min="13592" max="13592" width="11.7109375" style="154" customWidth="1"/>
    <col min="13593" max="13834" width="8" style="154" customWidth="1"/>
    <col min="13835" max="13835" width="4.5703125" style="154" bestFit="1" customWidth="1"/>
    <col min="13836" max="13836" width="16.85546875" style="154" customWidth="1"/>
    <col min="13837" max="13839" width="10" style="154"/>
    <col min="13840" max="13840" width="11" style="154" bestFit="1" customWidth="1"/>
    <col min="13841" max="13841" width="44.85546875" style="154" customWidth="1"/>
    <col min="13842" max="13842" width="23.7109375" style="154" bestFit="1" customWidth="1"/>
    <col min="13843" max="13843" width="8.42578125" style="154" bestFit="1" customWidth="1"/>
    <col min="13844" max="13844" width="9.7109375" style="154" bestFit="1" customWidth="1"/>
    <col min="13845" max="13846" width="10.7109375" style="154" bestFit="1" customWidth="1"/>
    <col min="13847" max="13847" width="10.85546875" style="154" bestFit="1" customWidth="1"/>
    <col min="13848" max="13848" width="11.7109375" style="154" customWidth="1"/>
    <col min="13849" max="14090" width="8" style="154" customWidth="1"/>
    <col min="14091" max="14091" width="4.5703125" style="154" bestFit="1" customWidth="1"/>
    <col min="14092" max="14092" width="16.85546875" style="154" customWidth="1"/>
    <col min="14093" max="14095" width="10" style="154"/>
    <col min="14096" max="14096" width="11" style="154" bestFit="1" customWidth="1"/>
    <col min="14097" max="14097" width="44.85546875" style="154" customWidth="1"/>
    <col min="14098" max="14098" width="23.7109375" style="154" bestFit="1" customWidth="1"/>
    <col min="14099" max="14099" width="8.42578125" style="154" bestFit="1" customWidth="1"/>
    <col min="14100" max="14100" width="9.7109375" style="154" bestFit="1" customWidth="1"/>
    <col min="14101" max="14102" width="10.7109375" style="154" bestFit="1" customWidth="1"/>
    <col min="14103" max="14103" width="10.85546875" style="154" bestFit="1" customWidth="1"/>
    <col min="14104" max="14104" width="11.7109375" style="154" customWidth="1"/>
    <col min="14105" max="14346" width="8" style="154" customWidth="1"/>
    <col min="14347" max="14347" width="4.5703125" style="154" bestFit="1" customWidth="1"/>
    <col min="14348" max="14348" width="16.85546875" style="154" customWidth="1"/>
    <col min="14349" max="14351" width="10" style="154"/>
    <col min="14352" max="14352" width="11" style="154" bestFit="1" customWidth="1"/>
    <col min="14353" max="14353" width="44.85546875" style="154" customWidth="1"/>
    <col min="14354" max="14354" width="23.7109375" style="154" bestFit="1" customWidth="1"/>
    <col min="14355" max="14355" width="8.42578125" style="154" bestFit="1" customWidth="1"/>
    <col min="14356" max="14356" width="9.7109375" style="154" bestFit="1" customWidth="1"/>
    <col min="14357" max="14358" width="10.7109375" style="154" bestFit="1" customWidth="1"/>
    <col min="14359" max="14359" width="10.85546875" style="154" bestFit="1" customWidth="1"/>
    <col min="14360" max="14360" width="11.7109375" style="154" customWidth="1"/>
    <col min="14361" max="14602" width="8" style="154" customWidth="1"/>
    <col min="14603" max="14603" width="4.5703125" style="154" bestFit="1" customWidth="1"/>
    <col min="14604" max="14604" width="16.85546875" style="154" customWidth="1"/>
    <col min="14605" max="14607" width="10" style="154"/>
    <col min="14608" max="14608" width="11" style="154" bestFit="1" customWidth="1"/>
    <col min="14609" max="14609" width="44.85546875" style="154" customWidth="1"/>
    <col min="14610" max="14610" width="23.7109375" style="154" bestFit="1" customWidth="1"/>
    <col min="14611" max="14611" width="8.42578125" style="154" bestFit="1" customWidth="1"/>
    <col min="14612" max="14612" width="9.7109375" style="154" bestFit="1" customWidth="1"/>
    <col min="14613" max="14614" width="10.7109375" style="154" bestFit="1" customWidth="1"/>
    <col min="14615" max="14615" width="10.85546875" style="154" bestFit="1" customWidth="1"/>
    <col min="14616" max="14616" width="11.7109375" style="154" customWidth="1"/>
    <col min="14617" max="14858" width="8" style="154" customWidth="1"/>
    <col min="14859" max="14859" width="4.5703125" style="154" bestFit="1" customWidth="1"/>
    <col min="14860" max="14860" width="16.85546875" style="154" customWidth="1"/>
    <col min="14861" max="14863" width="10" style="154"/>
    <col min="14864" max="14864" width="11" style="154" bestFit="1" customWidth="1"/>
    <col min="14865" max="14865" width="44.85546875" style="154" customWidth="1"/>
    <col min="14866" max="14866" width="23.7109375" style="154" bestFit="1" customWidth="1"/>
    <col min="14867" max="14867" width="8.42578125" style="154" bestFit="1" customWidth="1"/>
    <col min="14868" max="14868" width="9.7109375" style="154" bestFit="1" customWidth="1"/>
    <col min="14869" max="14870" width="10.7109375" style="154" bestFit="1" customWidth="1"/>
    <col min="14871" max="14871" width="10.85546875" style="154" bestFit="1" customWidth="1"/>
    <col min="14872" max="14872" width="11.7109375" style="154" customWidth="1"/>
    <col min="14873" max="15114" width="8" style="154" customWidth="1"/>
    <col min="15115" max="15115" width="4.5703125" style="154" bestFit="1" customWidth="1"/>
    <col min="15116" max="15116" width="16.85546875" style="154" customWidth="1"/>
    <col min="15117" max="15119" width="10" style="154"/>
    <col min="15120" max="15120" width="11" style="154" bestFit="1" customWidth="1"/>
    <col min="15121" max="15121" width="44.85546875" style="154" customWidth="1"/>
    <col min="15122" max="15122" width="23.7109375" style="154" bestFit="1" customWidth="1"/>
    <col min="15123" max="15123" width="8.42578125" style="154" bestFit="1" customWidth="1"/>
    <col min="15124" max="15124" width="9.7109375" style="154" bestFit="1" customWidth="1"/>
    <col min="15125" max="15126" width="10.7109375" style="154" bestFit="1" customWidth="1"/>
    <col min="15127" max="15127" width="10.85546875" style="154" bestFit="1" customWidth="1"/>
    <col min="15128" max="15128" width="11.7109375" style="154" customWidth="1"/>
    <col min="15129" max="15370" width="8" style="154" customWidth="1"/>
    <col min="15371" max="15371" width="4.5703125" style="154" bestFit="1" customWidth="1"/>
    <col min="15372" max="15372" width="16.85546875" style="154" customWidth="1"/>
    <col min="15373" max="15375" width="10" style="154"/>
    <col min="15376" max="15376" width="11" style="154" bestFit="1" customWidth="1"/>
    <col min="15377" max="15377" width="44.85546875" style="154" customWidth="1"/>
    <col min="15378" max="15378" width="23.7109375" style="154" bestFit="1" customWidth="1"/>
    <col min="15379" max="15379" width="8.42578125" style="154" bestFit="1" customWidth="1"/>
    <col min="15380" max="15380" width="9.7109375" style="154" bestFit="1" customWidth="1"/>
    <col min="15381" max="15382" width="10.7109375" style="154" bestFit="1" customWidth="1"/>
    <col min="15383" max="15383" width="10.85546875" style="154" bestFit="1" customWidth="1"/>
    <col min="15384" max="15384" width="11.7109375" style="154" customWidth="1"/>
    <col min="15385" max="15626" width="8" style="154" customWidth="1"/>
    <col min="15627" max="15627" width="4.5703125" style="154" bestFit="1" customWidth="1"/>
    <col min="15628" max="15628" width="16.85546875" style="154" customWidth="1"/>
    <col min="15629" max="15631" width="10" style="154"/>
    <col min="15632" max="15632" width="11" style="154" bestFit="1" customWidth="1"/>
    <col min="15633" max="15633" width="44.85546875" style="154" customWidth="1"/>
    <col min="15634" max="15634" width="23.7109375" style="154" bestFit="1" customWidth="1"/>
    <col min="15635" max="15635" width="8.42578125" style="154" bestFit="1" customWidth="1"/>
    <col min="15636" max="15636" width="9.7109375" style="154" bestFit="1" customWidth="1"/>
    <col min="15637" max="15638" width="10.7109375" style="154" bestFit="1" customWidth="1"/>
    <col min="15639" max="15639" width="10.85546875" style="154" bestFit="1" customWidth="1"/>
    <col min="15640" max="15640" width="11.7109375" style="154" customWidth="1"/>
    <col min="15641" max="15882" width="8" style="154" customWidth="1"/>
    <col min="15883" max="15883" width="4.5703125" style="154" bestFit="1" customWidth="1"/>
    <col min="15884" max="15884" width="16.85546875" style="154" customWidth="1"/>
    <col min="15885" max="15887" width="10" style="154"/>
    <col min="15888" max="15888" width="11" style="154" bestFit="1" customWidth="1"/>
    <col min="15889" max="15889" width="44.85546875" style="154" customWidth="1"/>
    <col min="15890" max="15890" width="23.7109375" style="154" bestFit="1" customWidth="1"/>
    <col min="15891" max="15891" width="8.42578125" style="154" bestFit="1" customWidth="1"/>
    <col min="15892" max="15892" width="9.7109375" style="154" bestFit="1" customWidth="1"/>
    <col min="15893" max="15894" width="10.7109375" style="154" bestFit="1" customWidth="1"/>
    <col min="15895" max="15895" width="10.85546875" style="154" bestFit="1" customWidth="1"/>
    <col min="15896" max="15896" width="11.7109375" style="154" customWidth="1"/>
    <col min="15897" max="16138" width="8" style="154" customWidth="1"/>
    <col min="16139" max="16139" width="4.5703125" style="154" bestFit="1" customWidth="1"/>
    <col min="16140" max="16140" width="16.85546875" style="154" customWidth="1"/>
    <col min="16141" max="16143" width="10" style="154"/>
    <col min="16144" max="16144" width="11" style="154" bestFit="1" customWidth="1"/>
    <col min="16145" max="16145" width="44.85546875" style="154" customWidth="1"/>
    <col min="16146" max="16146" width="23.7109375" style="154" bestFit="1" customWidth="1"/>
    <col min="16147" max="16147" width="8.42578125" style="154" bestFit="1" customWidth="1"/>
    <col min="16148" max="16148" width="9.7109375" style="154" bestFit="1" customWidth="1"/>
    <col min="16149" max="16150" width="10.7109375" style="154" bestFit="1" customWidth="1"/>
    <col min="16151" max="16151" width="10.85546875" style="154" bestFit="1" customWidth="1"/>
    <col min="16152" max="16152" width="11.7109375" style="154" customWidth="1"/>
    <col min="16153" max="16384" width="8" style="154" customWidth="1"/>
  </cols>
  <sheetData>
    <row r="1" spans="1:23" s="118" customFormat="1" ht="18.75" x14ac:dyDescent="0.2">
      <c r="A1" s="214" t="s">
        <v>53</v>
      </c>
      <c r="B1" s="215"/>
      <c r="C1" s="215"/>
      <c r="D1" s="215"/>
      <c r="E1" s="215"/>
      <c r="F1" s="215"/>
      <c r="G1" s="215"/>
      <c r="H1" s="215"/>
      <c r="I1" s="215"/>
      <c r="J1" s="215"/>
      <c r="K1" s="215"/>
      <c r="L1" s="215"/>
      <c r="M1" s="215"/>
      <c r="N1" s="215"/>
      <c r="O1" s="215"/>
      <c r="P1" s="215"/>
      <c r="Q1" s="215"/>
      <c r="R1" s="215"/>
      <c r="S1" s="215"/>
      <c r="T1" s="215"/>
      <c r="U1" s="215"/>
      <c r="V1" s="215"/>
      <c r="W1" s="216"/>
    </row>
    <row r="2" spans="1:23" s="118" customFormat="1" ht="15" x14ac:dyDescent="0.2">
      <c r="A2" s="217" t="s">
        <v>54</v>
      </c>
      <c r="B2" s="218"/>
      <c r="C2" s="218"/>
      <c r="D2" s="218"/>
      <c r="E2" s="218"/>
      <c r="F2" s="218"/>
      <c r="G2" s="218"/>
      <c r="H2" s="218"/>
      <c r="I2" s="218"/>
      <c r="J2" s="218"/>
      <c r="K2" s="218"/>
      <c r="L2" s="218"/>
      <c r="M2" s="218"/>
      <c r="N2" s="218"/>
      <c r="O2" s="218"/>
      <c r="P2" s="218"/>
      <c r="Q2" s="218"/>
      <c r="R2" s="218"/>
      <c r="S2" s="218"/>
      <c r="T2" s="218"/>
      <c r="U2" s="218"/>
      <c r="V2" s="218"/>
      <c r="W2" s="219"/>
    </row>
    <row r="3" spans="1:23" s="118" customFormat="1" ht="15" customHeight="1" x14ac:dyDescent="0.2">
      <c r="A3" s="217" t="s">
        <v>55</v>
      </c>
      <c r="B3" s="218"/>
      <c r="C3" s="218"/>
      <c r="D3" s="218"/>
      <c r="E3" s="218"/>
      <c r="F3" s="218"/>
      <c r="G3" s="218"/>
      <c r="H3" s="218"/>
      <c r="I3" s="218"/>
      <c r="J3" s="218"/>
      <c r="K3" s="218"/>
      <c r="L3" s="218"/>
      <c r="M3" s="218"/>
      <c r="N3" s="218"/>
      <c r="O3" s="218"/>
      <c r="P3" s="218"/>
      <c r="Q3" s="218"/>
      <c r="R3" s="218"/>
      <c r="S3" s="218"/>
      <c r="T3" s="218"/>
      <c r="U3" s="218"/>
      <c r="V3" s="218"/>
      <c r="W3" s="219"/>
    </row>
    <row r="4" spans="1:23" s="118" customFormat="1" ht="15" customHeight="1" x14ac:dyDescent="0.2">
      <c r="A4" s="156" t="s">
        <v>52</v>
      </c>
      <c r="B4" s="220" t="s">
        <v>703</v>
      </c>
      <c r="C4" s="220"/>
      <c r="D4" s="220"/>
      <c r="E4" s="220"/>
      <c r="F4" s="220"/>
      <c r="G4" s="220"/>
      <c r="H4" s="220"/>
      <c r="I4" s="220"/>
      <c r="J4" s="220"/>
      <c r="K4" s="220"/>
      <c r="L4" s="220"/>
      <c r="M4" s="220"/>
      <c r="N4" s="220"/>
      <c r="O4" s="220"/>
      <c r="P4" s="220"/>
      <c r="Q4" s="220"/>
      <c r="R4" s="220"/>
      <c r="S4" s="220"/>
      <c r="T4" s="220"/>
      <c r="U4" s="220"/>
      <c r="V4" s="220"/>
      <c r="W4" s="221"/>
    </row>
    <row r="5" spans="1:23" s="118" customFormat="1" ht="15" customHeight="1" x14ac:dyDescent="0.2">
      <c r="A5" s="162" t="s">
        <v>742</v>
      </c>
      <c r="B5" s="223"/>
      <c r="C5" s="224"/>
      <c r="D5" s="224"/>
      <c r="E5" s="224"/>
      <c r="F5" s="224"/>
      <c r="G5" s="224"/>
      <c r="H5" s="224"/>
      <c r="I5" s="224"/>
      <c r="J5" s="224"/>
      <c r="K5" s="224"/>
      <c r="L5" s="224"/>
      <c r="M5" s="224"/>
      <c r="N5" s="224"/>
      <c r="O5" s="224"/>
      <c r="P5" s="224"/>
      <c r="Q5" s="224"/>
      <c r="R5" s="224"/>
      <c r="S5" s="224"/>
      <c r="T5" s="224"/>
      <c r="U5" s="224"/>
      <c r="V5" s="224"/>
      <c r="W5" s="225"/>
    </row>
    <row r="6" spans="1:23" s="118" customFormat="1" ht="15" customHeight="1" x14ac:dyDescent="0.2">
      <c r="A6" s="222" t="s">
        <v>708</v>
      </c>
      <c r="B6" s="222"/>
      <c r="C6" s="222"/>
      <c r="D6" s="222"/>
      <c r="E6" s="222"/>
      <c r="F6" s="222"/>
      <c r="G6" s="222"/>
      <c r="H6" s="222"/>
      <c r="I6" s="222"/>
      <c r="J6" s="222"/>
      <c r="K6" s="222"/>
      <c r="L6" s="222"/>
      <c r="M6" s="222"/>
      <c r="N6" s="222"/>
      <c r="O6" s="222"/>
      <c r="P6" s="222"/>
      <c r="Q6" s="222"/>
      <c r="R6" s="222"/>
      <c r="S6" s="222"/>
      <c r="T6" s="222"/>
      <c r="U6" s="222"/>
      <c r="V6" s="222"/>
      <c r="W6" s="222"/>
    </row>
    <row r="7" spans="1:23" s="118" customFormat="1" ht="18.75" customHeight="1" x14ac:dyDescent="0.2">
      <c r="A7" s="119" t="s">
        <v>19</v>
      </c>
      <c r="B7" s="119" t="s">
        <v>709</v>
      </c>
      <c r="C7" s="119" t="s">
        <v>710</v>
      </c>
      <c r="D7" s="119" t="s">
        <v>711</v>
      </c>
      <c r="E7" s="119" t="s">
        <v>712</v>
      </c>
      <c r="F7" s="119" t="s">
        <v>713</v>
      </c>
      <c r="G7" s="119" t="s">
        <v>714</v>
      </c>
      <c r="H7" s="119" t="s">
        <v>715</v>
      </c>
      <c r="I7" s="119" t="s">
        <v>716</v>
      </c>
      <c r="J7" s="119" t="s">
        <v>717</v>
      </c>
      <c r="K7" s="119" t="s">
        <v>718</v>
      </c>
      <c r="L7" s="119" t="s">
        <v>719</v>
      </c>
      <c r="M7" s="119" t="s">
        <v>720</v>
      </c>
      <c r="N7" s="119" t="s">
        <v>721</v>
      </c>
      <c r="O7" s="119" t="s">
        <v>722</v>
      </c>
      <c r="P7" s="119" t="s">
        <v>723</v>
      </c>
      <c r="Q7" s="119" t="s">
        <v>735</v>
      </c>
      <c r="R7" s="119" t="s">
        <v>736</v>
      </c>
      <c r="S7" s="119" t="s">
        <v>737</v>
      </c>
      <c r="T7" s="119" t="s">
        <v>738</v>
      </c>
      <c r="U7" s="119" t="s">
        <v>739</v>
      </c>
      <c r="V7" s="119" t="s">
        <v>740</v>
      </c>
      <c r="W7" s="119" t="s">
        <v>724</v>
      </c>
    </row>
    <row r="8" spans="1:23" s="121" customFormat="1" ht="18.75" customHeight="1" x14ac:dyDescent="0.2">
      <c r="A8" s="120"/>
      <c r="B8" s="120" t="s">
        <v>733</v>
      </c>
      <c r="C8" s="120"/>
      <c r="D8" s="120"/>
      <c r="E8" s="120"/>
      <c r="F8" s="120"/>
      <c r="G8" s="120"/>
      <c r="H8" s="120"/>
      <c r="I8" s="120"/>
      <c r="J8" s="120"/>
      <c r="K8" s="120"/>
      <c r="L8" s="120"/>
      <c r="M8" s="120"/>
      <c r="N8" s="120"/>
      <c r="O8" s="120"/>
      <c r="P8" s="120"/>
      <c r="Q8" s="120"/>
      <c r="R8" s="120"/>
      <c r="S8" s="120"/>
      <c r="T8" s="120"/>
      <c r="U8" s="120"/>
      <c r="V8" s="120"/>
      <c r="W8" s="120"/>
    </row>
    <row r="9" spans="1:23" s="118" customFormat="1" ht="15" x14ac:dyDescent="0.25">
      <c r="A9" s="205" t="s">
        <v>57</v>
      </c>
      <c r="B9" s="212" t="s">
        <v>0</v>
      </c>
      <c r="C9" s="122" t="s">
        <v>87</v>
      </c>
      <c r="D9" s="123" t="s">
        <v>725</v>
      </c>
      <c r="E9" s="124"/>
      <c r="F9" s="125"/>
      <c r="G9" s="125"/>
      <c r="H9" s="125"/>
      <c r="I9" s="125"/>
      <c r="J9" s="125"/>
      <c r="K9" s="125"/>
      <c r="L9" s="125"/>
      <c r="M9" s="125"/>
      <c r="N9" s="125"/>
      <c r="O9" s="125"/>
      <c r="P9" s="125"/>
      <c r="Q9" s="125"/>
      <c r="R9" s="125"/>
      <c r="S9" s="125"/>
      <c r="T9" s="125"/>
      <c r="U9" s="125"/>
      <c r="V9" s="125"/>
      <c r="W9" s="127"/>
    </row>
    <row r="10" spans="1:23" s="118" customFormat="1" ht="15" x14ac:dyDescent="0.25">
      <c r="A10" s="205"/>
      <c r="B10" s="212"/>
      <c r="C10" s="128">
        <f>C11/C$109</f>
        <v>7.2145558294120227E-3</v>
      </c>
      <c r="D10" s="123" t="s">
        <v>726</v>
      </c>
      <c r="E10" s="129">
        <v>0.53151698401139047</v>
      </c>
      <c r="F10" s="129">
        <v>2.7557824469918203E-2</v>
      </c>
      <c r="G10" s="129">
        <v>2.7557824469918203E-2</v>
      </c>
      <c r="H10" s="129">
        <v>2.7557824469918203E-2</v>
      </c>
      <c r="I10" s="129">
        <v>2.7557824469918203E-2</v>
      </c>
      <c r="J10" s="129">
        <v>2.7557824469918203E-2</v>
      </c>
      <c r="K10" s="129">
        <v>2.7557824469918203E-2</v>
      </c>
      <c r="L10" s="129">
        <v>2.7557824469918203E-2</v>
      </c>
      <c r="M10" s="130">
        <v>2.7557824469918203E-2</v>
      </c>
      <c r="N10" s="130">
        <v>2.7557824469918203E-2</v>
      </c>
      <c r="O10" s="130">
        <v>2.7557824469918203E-2</v>
      </c>
      <c r="P10" s="130">
        <v>2.7557824469918203E-2</v>
      </c>
      <c r="Q10" s="130">
        <v>2.7557824469918203E-2</v>
      </c>
      <c r="R10" s="130">
        <v>2.7557824469918203E-2</v>
      </c>
      <c r="S10" s="130">
        <v>2.7557824469918203E-2</v>
      </c>
      <c r="T10" s="130">
        <v>2.7557824469918203E-2</v>
      </c>
      <c r="U10" s="130">
        <v>2.7557824469918203E-2</v>
      </c>
      <c r="V10" s="130">
        <v>2.7557824469918203E-2</v>
      </c>
      <c r="W10" s="131">
        <f>SUM(E10:V10)</f>
        <v>0.99999999999999933</v>
      </c>
    </row>
    <row r="11" spans="1:23" s="118" customFormat="1" ht="15" x14ac:dyDescent="0.25">
      <c r="A11" s="205"/>
      <c r="B11" s="212"/>
      <c r="C11" s="132">
        <f>PLANILHA!I11</f>
        <v>94886.3</v>
      </c>
      <c r="D11" s="123" t="s">
        <v>727</v>
      </c>
      <c r="E11" s="133">
        <f>$C11*E10</f>
        <v>50433.68</v>
      </c>
      <c r="F11" s="133">
        <f t="shared" ref="F11:V11" si="0">$C11*F10</f>
        <v>2614.8599999999997</v>
      </c>
      <c r="G11" s="133">
        <f t="shared" si="0"/>
        <v>2614.8599999999997</v>
      </c>
      <c r="H11" s="133">
        <f t="shared" si="0"/>
        <v>2614.8599999999997</v>
      </c>
      <c r="I11" s="133">
        <f t="shared" si="0"/>
        <v>2614.8599999999997</v>
      </c>
      <c r="J11" s="133">
        <f t="shared" si="0"/>
        <v>2614.8599999999997</v>
      </c>
      <c r="K11" s="133">
        <f t="shared" si="0"/>
        <v>2614.8599999999997</v>
      </c>
      <c r="L11" s="133">
        <f t="shared" si="0"/>
        <v>2614.8599999999997</v>
      </c>
      <c r="M11" s="133">
        <f t="shared" si="0"/>
        <v>2614.8599999999997</v>
      </c>
      <c r="N11" s="133">
        <f t="shared" si="0"/>
        <v>2614.8599999999997</v>
      </c>
      <c r="O11" s="133">
        <f t="shared" si="0"/>
        <v>2614.8599999999997</v>
      </c>
      <c r="P11" s="133">
        <f t="shared" si="0"/>
        <v>2614.8599999999997</v>
      </c>
      <c r="Q11" s="133">
        <f t="shared" si="0"/>
        <v>2614.8599999999997</v>
      </c>
      <c r="R11" s="133">
        <f t="shared" si="0"/>
        <v>2614.8599999999997</v>
      </c>
      <c r="S11" s="133">
        <f t="shared" si="0"/>
        <v>2614.8599999999997</v>
      </c>
      <c r="T11" s="133">
        <f t="shared" si="0"/>
        <v>2614.8599999999997</v>
      </c>
      <c r="U11" s="133">
        <f t="shared" si="0"/>
        <v>2614.8599999999997</v>
      </c>
      <c r="V11" s="133">
        <f t="shared" si="0"/>
        <v>2614.8599999999997</v>
      </c>
      <c r="W11" s="133">
        <f>SUM(E11:V11)</f>
        <v>94886.3</v>
      </c>
    </row>
    <row r="12" spans="1:23" s="118" customFormat="1" ht="15" x14ac:dyDescent="0.25">
      <c r="A12" s="205" t="s">
        <v>58</v>
      </c>
      <c r="B12" s="212" t="s">
        <v>98</v>
      </c>
      <c r="C12" s="122" t="s">
        <v>87</v>
      </c>
      <c r="D12" s="123" t="s">
        <v>725</v>
      </c>
      <c r="E12" s="124"/>
      <c r="F12" s="126"/>
      <c r="G12" s="126"/>
      <c r="H12" s="126"/>
      <c r="I12" s="126"/>
      <c r="J12" s="126"/>
      <c r="K12" s="126"/>
      <c r="L12" s="126"/>
      <c r="M12" s="126"/>
      <c r="N12" s="126"/>
      <c r="O12" s="126"/>
      <c r="P12" s="126"/>
      <c r="Q12" s="126"/>
      <c r="R12" s="126"/>
      <c r="S12" s="126"/>
      <c r="T12" s="126"/>
      <c r="U12" s="126"/>
      <c r="V12" s="126"/>
      <c r="W12" s="127"/>
    </row>
    <row r="13" spans="1:23" s="118" customFormat="1" ht="15" x14ac:dyDescent="0.25">
      <c r="A13" s="205"/>
      <c r="B13" s="212"/>
      <c r="C13" s="128">
        <f>C14/C$109</f>
        <v>4.6666165858073689E-3</v>
      </c>
      <c r="D13" s="123" t="s">
        <v>726</v>
      </c>
      <c r="E13" s="135">
        <v>1</v>
      </c>
      <c r="F13" s="136"/>
      <c r="G13" s="136"/>
      <c r="H13" s="136"/>
      <c r="I13" s="135"/>
      <c r="J13" s="135"/>
      <c r="K13" s="135"/>
      <c r="L13" s="135"/>
      <c r="M13" s="136"/>
      <c r="N13" s="136"/>
      <c r="O13" s="136"/>
      <c r="P13" s="136"/>
      <c r="Q13" s="136"/>
      <c r="R13" s="136"/>
      <c r="S13" s="136"/>
      <c r="T13" s="136"/>
      <c r="U13" s="136"/>
      <c r="V13" s="136"/>
      <c r="W13" s="131">
        <f>SUM(E13:V13)</f>
        <v>1</v>
      </c>
    </row>
    <row r="14" spans="1:23" s="118" customFormat="1" ht="15" x14ac:dyDescent="0.25">
      <c r="A14" s="205"/>
      <c r="B14" s="212"/>
      <c r="C14" s="132">
        <f>PLANILHA!I23</f>
        <v>61375.640000000007</v>
      </c>
      <c r="D14" s="123" t="s">
        <v>727</v>
      </c>
      <c r="E14" s="133">
        <f>$C14*E13</f>
        <v>61375.640000000007</v>
      </c>
      <c r="F14" s="134"/>
      <c r="G14" s="134"/>
      <c r="H14" s="134"/>
      <c r="I14" s="133"/>
      <c r="J14" s="133"/>
      <c r="K14" s="133"/>
      <c r="L14" s="133"/>
      <c r="M14" s="134"/>
      <c r="N14" s="134"/>
      <c r="O14" s="134"/>
      <c r="P14" s="134"/>
      <c r="Q14" s="134"/>
      <c r="R14" s="134"/>
      <c r="S14" s="134"/>
      <c r="T14" s="134"/>
      <c r="U14" s="134"/>
      <c r="V14" s="134"/>
      <c r="W14" s="133">
        <f>SUM(E14:V14)</f>
        <v>61375.640000000007</v>
      </c>
    </row>
    <row r="15" spans="1:23" s="118" customFormat="1" ht="15" x14ac:dyDescent="0.25">
      <c r="A15" s="205" t="s">
        <v>60</v>
      </c>
      <c r="B15" s="212" t="s">
        <v>106</v>
      </c>
      <c r="C15" s="122" t="s">
        <v>87</v>
      </c>
      <c r="D15" s="123" t="s">
        <v>725</v>
      </c>
      <c r="E15" s="124"/>
      <c r="F15" s="124"/>
      <c r="G15" s="126"/>
      <c r="H15" s="126"/>
      <c r="I15" s="126"/>
      <c r="J15" s="126"/>
      <c r="K15" s="126"/>
      <c r="L15" s="126"/>
      <c r="M15" s="126"/>
      <c r="N15" s="126"/>
      <c r="O15" s="126"/>
      <c r="P15" s="126"/>
      <c r="Q15" s="126"/>
      <c r="R15" s="126"/>
      <c r="S15" s="126"/>
      <c r="T15" s="126"/>
      <c r="U15" s="126"/>
      <c r="V15" s="126"/>
      <c r="W15" s="127"/>
    </row>
    <row r="16" spans="1:23" s="118" customFormat="1" ht="15" x14ac:dyDescent="0.25">
      <c r="A16" s="205"/>
      <c r="B16" s="212"/>
      <c r="C16" s="128">
        <f>C17/C$109</f>
        <v>2.4412828283074044E-2</v>
      </c>
      <c r="D16" s="123" t="s">
        <v>726</v>
      </c>
      <c r="E16" s="129">
        <v>0.66088427187362453</v>
      </c>
      <c r="F16" s="129">
        <v>0.33911572812637536</v>
      </c>
      <c r="G16" s="129"/>
      <c r="H16" s="129"/>
      <c r="I16" s="129"/>
      <c r="J16" s="129"/>
      <c r="K16" s="129"/>
      <c r="L16" s="129"/>
      <c r="M16" s="137"/>
      <c r="N16" s="137"/>
      <c r="O16" s="137"/>
      <c r="P16" s="137"/>
      <c r="Q16" s="137"/>
      <c r="R16" s="137"/>
      <c r="S16" s="137"/>
      <c r="T16" s="137"/>
      <c r="U16" s="137"/>
      <c r="V16" s="137"/>
      <c r="W16" s="131">
        <f>SUM(E16:V16)</f>
        <v>0.99999999999999989</v>
      </c>
    </row>
    <row r="17" spans="1:23" s="118" customFormat="1" ht="15" x14ac:dyDescent="0.25">
      <c r="A17" s="205"/>
      <c r="B17" s="212"/>
      <c r="C17" s="132">
        <f>PLANILHA!I34</f>
        <v>321079.07999999996</v>
      </c>
      <c r="D17" s="123" t="s">
        <v>727</v>
      </c>
      <c r="E17" s="133">
        <f>$C17*E16</f>
        <v>212196.1139996532</v>
      </c>
      <c r="F17" s="133">
        <f>$C17*F16</f>
        <v>108882.96600034671</v>
      </c>
      <c r="G17" s="133"/>
      <c r="H17" s="133"/>
      <c r="I17" s="133"/>
      <c r="J17" s="133"/>
      <c r="K17" s="133"/>
      <c r="L17" s="133"/>
      <c r="M17" s="134"/>
      <c r="N17" s="134"/>
      <c r="O17" s="134"/>
      <c r="P17" s="134"/>
      <c r="Q17" s="134"/>
      <c r="R17" s="134"/>
      <c r="S17" s="134"/>
      <c r="T17" s="134"/>
      <c r="U17" s="134"/>
      <c r="V17" s="134"/>
      <c r="W17" s="133">
        <f>SUM(E17:V17)</f>
        <v>321079.0799999999</v>
      </c>
    </row>
    <row r="18" spans="1:23" s="118" customFormat="1" ht="15" x14ac:dyDescent="0.25">
      <c r="A18" s="192" t="s">
        <v>66</v>
      </c>
      <c r="B18" s="207" t="s">
        <v>108</v>
      </c>
      <c r="C18" s="132"/>
      <c r="D18" s="123" t="s">
        <v>725</v>
      </c>
      <c r="E18" s="133"/>
      <c r="F18" s="124"/>
      <c r="G18" s="124"/>
      <c r="H18" s="124"/>
      <c r="I18" s="124"/>
      <c r="J18" s="126"/>
      <c r="K18" s="134"/>
      <c r="L18" s="134"/>
      <c r="M18" s="134"/>
      <c r="N18" s="134"/>
      <c r="O18" s="134"/>
      <c r="P18" s="134"/>
      <c r="Q18" s="134"/>
      <c r="R18" s="134"/>
      <c r="S18" s="134"/>
      <c r="T18" s="134"/>
      <c r="U18" s="134"/>
      <c r="V18" s="134"/>
      <c r="W18" s="133"/>
    </row>
    <row r="19" spans="1:23" s="118" customFormat="1" ht="15" x14ac:dyDescent="0.25">
      <c r="A19" s="188"/>
      <c r="B19" s="208"/>
      <c r="C19" s="128">
        <f>C20/C$109</f>
        <v>1.2390765434231465E-2</v>
      </c>
      <c r="D19" s="123" t="s">
        <v>726</v>
      </c>
      <c r="E19" s="133"/>
      <c r="F19" s="155">
        <v>0.71245747684122407</v>
      </c>
      <c r="G19" s="129">
        <v>8.5697626483961439E-2</v>
      </c>
      <c r="H19" s="129">
        <v>8.5697626483961439E-2</v>
      </c>
      <c r="I19" s="129">
        <v>0.11614727019085304</v>
      </c>
      <c r="J19" s="130"/>
      <c r="K19" s="139"/>
      <c r="L19" s="139"/>
      <c r="M19" s="138"/>
      <c r="N19" s="138"/>
      <c r="O19" s="138"/>
      <c r="P19" s="138"/>
      <c r="Q19" s="138"/>
      <c r="R19" s="138"/>
      <c r="S19" s="138"/>
      <c r="T19" s="138"/>
      <c r="U19" s="138"/>
      <c r="V19" s="138"/>
      <c r="W19" s="131">
        <f>SUM(E19:V19)</f>
        <v>0.99999999999999989</v>
      </c>
    </row>
    <row r="20" spans="1:23" s="118" customFormat="1" ht="15" x14ac:dyDescent="0.25">
      <c r="A20" s="189"/>
      <c r="B20" s="213"/>
      <c r="C20" s="132">
        <f>PLANILHA!I40</f>
        <v>162964.14000000001</v>
      </c>
      <c r="D20" s="123" t="s">
        <v>727</v>
      </c>
      <c r="E20" s="133"/>
      <c r="F20" s="133">
        <f>$C20*F19</f>
        <v>116105.02</v>
      </c>
      <c r="G20" s="133">
        <f>$C20*G19</f>
        <v>13965.640000000001</v>
      </c>
      <c r="H20" s="133">
        <f t="shared" ref="H20:I20" si="1">$C20*H19</f>
        <v>13965.640000000001</v>
      </c>
      <c r="I20" s="133">
        <f t="shared" si="1"/>
        <v>18927.840000000004</v>
      </c>
      <c r="J20" s="134"/>
      <c r="K20" s="133"/>
      <c r="L20" s="133"/>
      <c r="M20" s="134"/>
      <c r="N20" s="134"/>
      <c r="O20" s="134"/>
      <c r="P20" s="134"/>
      <c r="Q20" s="134"/>
      <c r="R20" s="134"/>
      <c r="S20" s="134"/>
      <c r="T20" s="134"/>
      <c r="U20" s="134"/>
      <c r="V20" s="134"/>
      <c r="W20" s="133">
        <f>SUM(E20:V20)</f>
        <v>162964.14000000001</v>
      </c>
    </row>
    <row r="21" spans="1:23" s="118" customFormat="1" ht="15" x14ac:dyDescent="0.25">
      <c r="A21" s="192" t="s">
        <v>69</v>
      </c>
      <c r="B21" s="207" t="s">
        <v>120</v>
      </c>
      <c r="C21" s="132"/>
      <c r="D21" s="123" t="s">
        <v>725</v>
      </c>
      <c r="E21" s="133"/>
      <c r="F21" s="124"/>
      <c r="G21" s="124"/>
      <c r="H21" s="124"/>
      <c r="I21" s="124"/>
      <c r="J21" s="126"/>
      <c r="K21" s="126"/>
      <c r="L21" s="126"/>
      <c r="M21" s="134"/>
      <c r="N21" s="134"/>
      <c r="O21" s="134"/>
      <c r="P21" s="134"/>
      <c r="Q21" s="134"/>
      <c r="R21" s="134"/>
      <c r="S21" s="134"/>
      <c r="T21" s="134"/>
      <c r="U21" s="134"/>
      <c r="V21" s="134"/>
      <c r="W21" s="133"/>
    </row>
    <row r="22" spans="1:23" s="118" customFormat="1" ht="15" x14ac:dyDescent="0.25">
      <c r="A22" s="188"/>
      <c r="B22" s="208"/>
      <c r="C22" s="128">
        <f>C23/C$109</f>
        <v>1.0050442272786994E-2</v>
      </c>
      <c r="D22" s="123" t="s">
        <v>726</v>
      </c>
      <c r="E22" s="133"/>
      <c r="F22" s="155">
        <v>0.66955357552188977</v>
      </c>
      <c r="G22" s="129">
        <v>0.10578926838833669</v>
      </c>
      <c r="H22" s="129">
        <v>0.10578926838833669</v>
      </c>
      <c r="I22" s="129">
        <v>0.11886788770143691</v>
      </c>
      <c r="J22" s="130"/>
      <c r="K22" s="130"/>
      <c r="L22" s="130"/>
      <c r="M22" s="138"/>
      <c r="N22" s="138"/>
      <c r="O22" s="138"/>
      <c r="P22" s="138"/>
      <c r="Q22" s="138"/>
      <c r="R22" s="138"/>
      <c r="S22" s="138"/>
      <c r="T22" s="138"/>
      <c r="U22" s="138"/>
      <c r="V22" s="138"/>
      <c r="W22" s="131">
        <f>SUM(E22:V22)</f>
        <v>1</v>
      </c>
    </row>
    <row r="23" spans="1:23" s="118" customFormat="1" ht="15" x14ac:dyDescent="0.25">
      <c r="A23" s="189"/>
      <c r="B23" s="208"/>
      <c r="C23" s="132">
        <f>PLANILHA!I64</f>
        <v>132184.06</v>
      </c>
      <c r="D23" s="123" t="s">
        <v>727</v>
      </c>
      <c r="E23" s="133"/>
      <c r="F23" s="133">
        <f>$C23*F22</f>
        <v>88504.310000000012</v>
      </c>
      <c r="G23" s="133">
        <f>$C23*G22</f>
        <v>13983.655000000001</v>
      </c>
      <c r="H23" s="133">
        <f t="shared" ref="H23" si="2">$C23*H22</f>
        <v>13983.655000000001</v>
      </c>
      <c r="I23" s="133">
        <f t="shared" ref="I23" si="3">$C23*I22</f>
        <v>15712.439999999999</v>
      </c>
      <c r="J23" s="134"/>
      <c r="K23" s="134"/>
      <c r="L23" s="134"/>
      <c r="M23" s="134"/>
      <c r="N23" s="134"/>
      <c r="O23" s="134"/>
      <c r="P23" s="134"/>
      <c r="Q23" s="134"/>
      <c r="R23" s="134"/>
      <c r="S23" s="134"/>
      <c r="T23" s="134"/>
      <c r="U23" s="134"/>
      <c r="V23" s="134"/>
      <c r="W23" s="133">
        <f>SUM(E23:V23)</f>
        <v>132184.06</v>
      </c>
    </row>
    <row r="24" spans="1:23" s="118" customFormat="1" ht="15" x14ac:dyDescent="0.25">
      <c r="A24" s="209" t="s">
        <v>73</v>
      </c>
      <c r="B24" s="206" t="s">
        <v>125</v>
      </c>
      <c r="C24" s="140"/>
      <c r="D24" s="123" t="s">
        <v>725</v>
      </c>
      <c r="E24" s="133"/>
      <c r="F24" s="134"/>
      <c r="G24" s="124"/>
      <c r="H24" s="124"/>
      <c r="I24" s="124"/>
      <c r="J24" s="124"/>
      <c r="K24" s="126"/>
      <c r="L24" s="126"/>
      <c r="M24" s="134"/>
      <c r="N24" s="134"/>
      <c r="O24" s="134"/>
      <c r="P24" s="134"/>
      <c r="Q24" s="134"/>
      <c r="R24" s="134"/>
      <c r="S24" s="134"/>
      <c r="T24" s="134"/>
      <c r="U24" s="134"/>
      <c r="V24" s="134"/>
      <c r="W24" s="133"/>
    </row>
    <row r="25" spans="1:23" s="118" customFormat="1" ht="15" x14ac:dyDescent="0.25">
      <c r="A25" s="210"/>
      <c r="B25" s="206"/>
      <c r="C25" s="128">
        <f>C26/C$109</f>
        <v>1.1569638803460815E-2</v>
      </c>
      <c r="D25" s="123" t="s">
        <v>726</v>
      </c>
      <c r="E25" s="133"/>
      <c r="F25" s="138"/>
      <c r="G25" s="155">
        <v>0.53688810599414594</v>
      </c>
      <c r="H25" s="155">
        <v>0.25648033317598184</v>
      </c>
      <c r="I25" s="155">
        <v>9.0732222067638174E-2</v>
      </c>
      <c r="J25" s="155">
        <v>0.11589933876223403</v>
      </c>
      <c r="K25" s="130"/>
      <c r="L25" s="130"/>
      <c r="M25" s="138"/>
      <c r="N25" s="138"/>
      <c r="O25" s="138"/>
      <c r="P25" s="138"/>
      <c r="Q25" s="138"/>
      <c r="R25" s="138"/>
      <c r="S25" s="138"/>
      <c r="T25" s="138"/>
      <c r="U25" s="138"/>
      <c r="V25" s="138"/>
      <c r="W25" s="131">
        <f>SUM(E25:V25)</f>
        <v>1</v>
      </c>
    </row>
    <row r="26" spans="1:23" s="118" customFormat="1" ht="15" x14ac:dyDescent="0.25">
      <c r="A26" s="211"/>
      <c r="B26" s="206"/>
      <c r="C26" s="140">
        <f>PLANILHA!I88</f>
        <v>152164.63000000006</v>
      </c>
      <c r="D26" s="123" t="s">
        <v>727</v>
      </c>
      <c r="E26" s="133"/>
      <c r="F26" s="134"/>
      <c r="G26" s="133">
        <f>$C26*G25</f>
        <v>81695.380000000034</v>
      </c>
      <c r="H26" s="133">
        <f t="shared" ref="H26:J26" si="4">$C26*H25</f>
        <v>39027.235000000015</v>
      </c>
      <c r="I26" s="133">
        <f t="shared" si="4"/>
        <v>13806.235000000004</v>
      </c>
      <c r="J26" s="133">
        <f t="shared" si="4"/>
        <v>17635.780000000006</v>
      </c>
      <c r="K26" s="134"/>
      <c r="L26" s="134"/>
      <c r="M26" s="134"/>
      <c r="N26" s="134"/>
      <c r="O26" s="134"/>
      <c r="P26" s="134"/>
      <c r="Q26" s="134"/>
      <c r="R26" s="134"/>
      <c r="S26" s="134"/>
      <c r="T26" s="134"/>
      <c r="U26" s="134"/>
      <c r="V26" s="134"/>
      <c r="W26" s="133">
        <f>SUM(E26:V26)</f>
        <v>152164.63000000006</v>
      </c>
    </row>
    <row r="27" spans="1:23" s="118" customFormat="1" ht="15" x14ac:dyDescent="0.25">
      <c r="A27" s="209" t="s">
        <v>74</v>
      </c>
      <c r="B27" s="206" t="s">
        <v>127</v>
      </c>
      <c r="C27" s="140"/>
      <c r="D27" s="123" t="s">
        <v>725</v>
      </c>
      <c r="E27" s="126"/>
      <c r="F27" s="126"/>
      <c r="G27" s="124"/>
      <c r="H27" s="124"/>
      <c r="I27" s="124"/>
      <c r="J27" s="124"/>
      <c r="K27" s="126"/>
      <c r="L27" s="126"/>
      <c r="M27" s="134"/>
      <c r="N27" s="134"/>
      <c r="O27" s="134"/>
      <c r="P27" s="134"/>
      <c r="Q27" s="134"/>
      <c r="R27" s="134"/>
      <c r="S27" s="134"/>
      <c r="T27" s="134"/>
      <c r="U27" s="134"/>
      <c r="V27" s="134"/>
      <c r="W27" s="133"/>
    </row>
    <row r="28" spans="1:23" s="118" customFormat="1" ht="15" x14ac:dyDescent="0.25">
      <c r="A28" s="210"/>
      <c r="B28" s="206"/>
      <c r="C28" s="128">
        <f>C29/C$109</f>
        <v>1.2305632788891543E-2</v>
      </c>
      <c r="D28" s="123" t="s">
        <v>726</v>
      </c>
      <c r="E28" s="130"/>
      <c r="F28" s="130"/>
      <c r="G28" s="155">
        <v>0.49071762126523888</v>
      </c>
      <c r="H28" s="155">
        <v>0.30969088203425588</v>
      </c>
      <c r="I28" s="155">
        <v>8.3022113761440211E-2</v>
      </c>
      <c r="J28" s="155">
        <v>0.11656938293906489</v>
      </c>
      <c r="K28" s="130"/>
      <c r="L28" s="130"/>
      <c r="M28" s="138"/>
      <c r="N28" s="138"/>
      <c r="O28" s="138"/>
      <c r="P28" s="138"/>
      <c r="Q28" s="138"/>
      <c r="R28" s="138"/>
      <c r="S28" s="138"/>
      <c r="T28" s="138"/>
      <c r="U28" s="138"/>
      <c r="V28" s="138"/>
      <c r="W28" s="131">
        <f>SUM(E28:V28)</f>
        <v>0.99999999999999989</v>
      </c>
    </row>
    <row r="29" spans="1:23" s="118" customFormat="1" ht="15" x14ac:dyDescent="0.25">
      <c r="A29" s="211"/>
      <c r="B29" s="206"/>
      <c r="C29" s="140">
        <f>PLANILHA!I112</f>
        <v>161844.47000000006</v>
      </c>
      <c r="D29" s="123" t="s">
        <v>727</v>
      </c>
      <c r="E29" s="134"/>
      <c r="F29" s="134"/>
      <c r="G29" s="133">
        <f>$C29*G28</f>
        <v>79419.933333333349</v>
      </c>
      <c r="H29" s="133">
        <f t="shared" ref="H29" si="5">$C29*H28</f>
        <v>50121.756666666683</v>
      </c>
      <c r="I29" s="133">
        <f t="shared" ref="I29" si="6">$C29*I28</f>
        <v>13436.670000000002</v>
      </c>
      <c r="J29" s="133">
        <f t="shared" ref="J29" si="7">$C29*J28</f>
        <v>18866.110000000008</v>
      </c>
      <c r="K29" s="134"/>
      <c r="L29" s="134"/>
      <c r="M29" s="134"/>
      <c r="N29" s="134"/>
      <c r="O29" s="134"/>
      <c r="P29" s="134"/>
      <c r="Q29" s="134"/>
      <c r="R29" s="134"/>
      <c r="S29" s="134"/>
      <c r="T29" s="134"/>
      <c r="U29" s="134"/>
      <c r="V29" s="134"/>
      <c r="W29" s="133">
        <f>SUM(E29:V29)</f>
        <v>161844.47000000006</v>
      </c>
    </row>
    <row r="30" spans="1:23" s="118" customFormat="1" ht="15" x14ac:dyDescent="0.25">
      <c r="A30" s="205" t="s">
        <v>284</v>
      </c>
      <c r="B30" s="206" t="s">
        <v>128</v>
      </c>
      <c r="C30" s="140"/>
      <c r="D30" s="123" t="s">
        <v>725</v>
      </c>
      <c r="E30" s="126"/>
      <c r="F30" s="134"/>
      <c r="G30" s="134"/>
      <c r="H30" s="124"/>
      <c r="I30" s="124"/>
      <c r="J30" s="124"/>
      <c r="K30" s="124"/>
      <c r="L30" s="134"/>
      <c r="M30" s="134"/>
      <c r="N30" s="134"/>
      <c r="O30" s="134"/>
      <c r="P30" s="134"/>
      <c r="Q30" s="134"/>
      <c r="R30" s="134"/>
      <c r="S30" s="134"/>
      <c r="T30" s="134"/>
      <c r="U30" s="134"/>
      <c r="V30" s="134"/>
      <c r="W30" s="133"/>
    </row>
    <row r="31" spans="1:23" s="118" customFormat="1" ht="15" x14ac:dyDescent="0.25">
      <c r="A31" s="205"/>
      <c r="B31" s="206"/>
      <c r="C31" s="128">
        <f>C32/C$109</f>
        <v>9.8766406550333096E-3</v>
      </c>
      <c r="D31" s="123" t="s">
        <v>726</v>
      </c>
      <c r="E31" s="130"/>
      <c r="F31" s="138"/>
      <c r="G31" s="138"/>
      <c r="H31" s="155">
        <v>0.36248270857619985</v>
      </c>
      <c r="I31" s="155">
        <v>0.41854706850848833</v>
      </c>
      <c r="J31" s="155">
        <v>9.9693906482622052E-2</v>
      </c>
      <c r="K31" s="155">
        <v>0.11927631643268988</v>
      </c>
      <c r="L31" s="138"/>
      <c r="M31" s="138"/>
      <c r="N31" s="138"/>
      <c r="O31" s="138"/>
      <c r="P31" s="138"/>
      <c r="Q31" s="138"/>
      <c r="R31" s="138"/>
      <c r="S31" s="138"/>
      <c r="T31" s="138"/>
      <c r="U31" s="138"/>
      <c r="V31" s="138"/>
      <c r="W31" s="131">
        <f>SUM(E31:V31)</f>
        <v>1</v>
      </c>
    </row>
    <row r="32" spans="1:23" s="118" customFormat="1" ht="15" x14ac:dyDescent="0.25">
      <c r="A32" s="205"/>
      <c r="B32" s="206"/>
      <c r="C32" s="140">
        <f>PLANILHA!I136</f>
        <v>129898.21000000002</v>
      </c>
      <c r="D32" s="123" t="s">
        <v>727</v>
      </c>
      <c r="E32" s="134"/>
      <c r="F32" s="134"/>
      <c r="G32" s="134"/>
      <c r="H32" s="133">
        <f>$C32*H31</f>
        <v>47085.855000000018</v>
      </c>
      <c r="I32" s="133">
        <f t="shared" ref="I32" si="8">$C32*I31</f>
        <v>54368.515000000014</v>
      </c>
      <c r="J32" s="133">
        <f t="shared" ref="J32" si="9">$C32*J31</f>
        <v>12950.060000000003</v>
      </c>
      <c r="K32" s="133">
        <f t="shared" ref="K32" si="10">$C32*K31</f>
        <v>15493.780000000002</v>
      </c>
      <c r="L32" s="134"/>
      <c r="M32" s="134"/>
      <c r="N32" s="134"/>
      <c r="O32" s="134"/>
      <c r="P32" s="134"/>
      <c r="Q32" s="134"/>
      <c r="R32" s="134"/>
      <c r="S32" s="134"/>
      <c r="T32" s="134"/>
      <c r="U32" s="134"/>
      <c r="V32" s="134"/>
      <c r="W32" s="133">
        <f>SUM(E32:V32)</f>
        <v>129898.21000000002</v>
      </c>
    </row>
    <row r="33" spans="1:23" s="118" customFormat="1" ht="15" x14ac:dyDescent="0.25">
      <c r="A33" s="192" t="s">
        <v>308</v>
      </c>
      <c r="B33" s="193" t="s">
        <v>129</v>
      </c>
      <c r="C33" s="140"/>
      <c r="D33" s="123" t="s">
        <v>725</v>
      </c>
      <c r="E33" s="126"/>
      <c r="F33" s="134"/>
      <c r="G33" s="124"/>
      <c r="H33" s="124"/>
      <c r="I33" s="124"/>
      <c r="J33" s="124"/>
      <c r="K33" s="134"/>
      <c r="L33" s="134"/>
      <c r="M33" s="134"/>
      <c r="N33" s="134"/>
      <c r="O33" s="134"/>
      <c r="P33" s="134"/>
      <c r="Q33" s="134"/>
      <c r="R33" s="134"/>
      <c r="S33" s="134"/>
      <c r="T33" s="134"/>
      <c r="U33" s="134"/>
      <c r="V33" s="134"/>
      <c r="W33" s="133"/>
    </row>
    <row r="34" spans="1:23" s="118" customFormat="1" ht="15" x14ac:dyDescent="0.25">
      <c r="A34" s="188"/>
      <c r="B34" s="194"/>
      <c r="C34" s="128">
        <f>C35/C$109</f>
        <v>2.0906951943056237E-2</v>
      </c>
      <c r="D34" s="123" t="s">
        <v>726</v>
      </c>
      <c r="E34" s="130"/>
      <c r="F34" s="138"/>
      <c r="G34" s="155">
        <v>0.67281394082988899</v>
      </c>
      <c r="H34" s="155">
        <v>0.10170861815727464</v>
      </c>
      <c r="I34" s="155">
        <v>0.10170861815727464</v>
      </c>
      <c r="J34" s="155">
        <v>0.1237688228555618</v>
      </c>
      <c r="K34" s="138"/>
      <c r="L34" s="138"/>
      <c r="M34" s="138"/>
      <c r="N34" s="138"/>
      <c r="O34" s="138"/>
      <c r="P34" s="138"/>
      <c r="Q34" s="138"/>
      <c r="R34" s="138"/>
      <c r="S34" s="138"/>
      <c r="T34" s="138"/>
      <c r="U34" s="138"/>
      <c r="V34" s="138"/>
      <c r="W34" s="131">
        <f>SUM(E34:V34)</f>
        <v>1</v>
      </c>
    </row>
    <row r="35" spans="1:23" s="118" customFormat="1" ht="15" x14ac:dyDescent="0.25">
      <c r="A35" s="189"/>
      <c r="B35" s="195"/>
      <c r="C35" s="140">
        <f>PLANILHA!I160</f>
        <v>274969.57</v>
      </c>
      <c r="D35" s="123" t="s">
        <v>727</v>
      </c>
      <c r="E35" s="134"/>
      <c r="F35" s="134"/>
      <c r="G35" s="133">
        <f>$C35*G34</f>
        <v>185003.36000000002</v>
      </c>
      <c r="H35" s="133">
        <f t="shared" ref="H35" si="11">$C35*H34</f>
        <v>27966.775000000001</v>
      </c>
      <c r="I35" s="133">
        <f t="shared" ref="I35" si="12">$C35*I34</f>
        <v>27966.775000000001</v>
      </c>
      <c r="J35" s="133">
        <f t="shared" ref="J35" si="13">$C35*J34</f>
        <v>34032.660000000003</v>
      </c>
      <c r="K35" s="134"/>
      <c r="L35" s="134"/>
      <c r="M35" s="134"/>
      <c r="N35" s="134"/>
      <c r="O35" s="134"/>
      <c r="P35" s="134"/>
      <c r="Q35" s="134"/>
      <c r="R35" s="134"/>
      <c r="S35" s="134"/>
      <c r="T35" s="134"/>
      <c r="U35" s="134"/>
      <c r="V35" s="134"/>
      <c r="W35" s="133">
        <f>SUM(E35:V35)</f>
        <v>274969.57</v>
      </c>
    </row>
    <row r="36" spans="1:23" s="118" customFormat="1" ht="15" x14ac:dyDescent="0.25">
      <c r="A36" s="192" t="s">
        <v>332</v>
      </c>
      <c r="B36" s="193" t="s">
        <v>130</v>
      </c>
      <c r="C36" s="140"/>
      <c r="D36" s="123" t="s">
        <v>725</v>
      </c>
      <c r="E36" s="126"/>
      <c r="F36" s="134"/>
      <c r="G36" s="134"/>
      <c r="H36" s="134"/>
      <c r="I36" s="124"/>
      <c r="J36" s="124"/>
      <c r="K36" s="124"/>
      <c r="L36" s="134"/>
      <c r="M36" s="134"/>
      <c r="N36" s="134"/>
      <c r="O36" s="134"/>
      <c r="P36" s="134"/>
      <c r="Q36" s="134"/>
      <c r="R36" s="134"/>
      <c r="S36" s="134"/>
      <c r="T36" s="134"/>
      <c r="U36" s="134"/>
      <c r="V36" s="134"/>
      <c r="W36" s="133"/>
    </row>
    <row r="37" spans="1:23" s="118" customFormat="1" ht="15" x14ac:dyDescent="0.25">
      <c r="A37" s="188"/>
      <c r="B37" s="194"/>
      <c r="C37" s="128">
        <f>C38/C$109</f>
        <v>1.2348606271988947E-2</v>
      </c>
      <c r="D37" s="123" t="s">
        <v>726</v>
      </c>
      <c r="E37" s="130"/>
      <c r="F37" s="138"/>
      <c r="G37" s="138"/>
      <c r="H37" s="138"/>
      <c r="I37" s="155">
        <v>0.37606993327859933</v>
      </c>
      <c r="J37" s="155">
        <v>0.50828466730365673</v>
      </c>
      <c r="K37" s="155">
        <v>0.11564539941774402</v>
      </c>
      <c r="L37" s="138"/>
      <c r="M37" s="138"/>
      <c r="N37" s="138"/>
      <c r="O37" s="138"/>
      <c r="P37" s="138"/>
      <c r="Q37" s="138"/>
      <c r="R37" s="138"/>
      <c r="S37" s="138"/>
      <c r="T37" s="138"/>
      <c r="U37" s="138"/>
      <c r="V37" s="138"/>
      <c r="W37" s="131">
        <f>SUM(E37:V37)</f>
        <v>1</v>
      </c>
    </row>
    <row r="38" spans="1:23" s="118" customFormat="1" ht="15" x14ac:dyDescent="0.25">
      <c r="A38" s="189"/>
      <c r="B38" s="195"/>
      <c r="C38" s="140">
        <f>PLANILHA!I184</f>
        <v>162409.66000000003</v>
      </c>
      <c r="D38" s="123" t="s">
        <v>727</v>
      </c>
      <c r="E38" s="134"/>
      <c r="F38" s="134"/>
      <c r="G38" s="134"/>
      <c r="H38" s="134"/>
      <c r="I38" s="133">
        <f>$C38*I37</f>
        <v>61077.390000000014</v>
      </c>
      <c r="J38" s="133">
        <f t="shared" ref="J38" si="14">$C38*J37</f>
        <v>82550.340000000026</v>
      </c>
      <c r="K38" s="133">
        <f t="shared" ref="K38" si="15">$C38*K37</f>
        <v>18781.930000000008</v>
      </c>
      <c r="L38" s="134"/>
      <c r="M38" s="134"/>
      <c r="N38" s="134"/>
      <c r="O38" s="134"/>
      <c r="P38" s="134"/>
      <c r="Q38" s="134"/>
      <c r="R38" s="134"/>
      <c r="S38" s="134"/>
      <c r="T38" s="134"/>
      <c r="U38" s="134"/>
      <c r="V38" s="134"/>
      <c r="W38" s="133">
        <f>SUM(E38:V38)</f>
        <v>162409.66000000003</v>
      </c>
    </row>
    <row r="39" spans="1:23" s="118" customFormat="1" ht="15" x14ac:dyDescent="0.25">
      <c r="A39" s="192" t="s">
        <v>356</v>
      </c>
      <c r="B39" s="193" t="s">
        <v>131</v>
      </c>
      <c r="C39" s="140"/>
      <c r="D39" s="123" t="s">
        <v>725</v>
      </c>
      <c r="E39" s="126"/>
      <c r="F39" s="134"/>
      <c r="G39" s="134"/>
      <c r="H39" s="134"/>
      <c r="I39" s="134"/>
      <c r="J39" s="134"/>
      <c r="K39" s="134"/>
      <c r="L39" s="124"/>
      <c r="M39" s="124"/>
      <c r="N39" s="124"/>
      <c r="O39" s="124"/>
      <c r="P39" s="134"/>
      <c r="Q39" s="134"/>
      <c r="R39" s="134"/>
      <c r="S39" s="134"/>
      <c r="T39" s="134"/>
      <c r="U39" s="134"/>
      <c r="V39" s="134"/>
      <c r="W39" s="133"/>
    </row>
    <row r="40" spans="1:23" s="118" customFormat="1" ht="15" x14ac:dyDescent="0.25">
      <c r="A40" s="188"/>
      <c r="B40" s="194"/>
      <c r="C40" s="128">
        <f>C41/C$109</f>
        <v>1.9799308306285616E-2</v>
      </c>
      <c r="D40" s="123" t="s">
        <v>726</v>
      </c>
      <c r="E40" s="130"/>
      <c r="F40" s="138"/>
      <c r="G40" s="138"/>
      <c r="H40" s="138"/>
      <c r="I40" s="138"/>
      <c r="J40" s="138"/>
      <c r="K40" s="138"/>
      <c r="L40" s="155">
        <v>3.8876502260334102E-2</v>
      </c>
      <c r="M40" s="155">
        <v>0.73674791073808765</v>
      </c>
      <c r="N40" s="155">
        <v>0.10052408629941341</v>
      </c>
      <c r="O40" s="155">
        <v>0.12385150070216498</v>
      </c>
      <c r="P40" s="138"/>
      <c r="Q40" s="138"/>
      <c r="R40" s="138"/>
      <c r="S40" s="138"/>
      <c r="T40" s="138"/>
      <c r="U40" s="138"/>
      <c r="V40" s="138"/>
      <c r="W40" s="131">
        <f>SUM(E40:V40)</f>
        <v>1.0000000000000002</v>
      </c>
    </row>
    <row r="41" spans="1:23" s="118" customFormat="1" ht="15" x14ac:dyDescent="0.25">
      <c r="A41" s="189"/>
      <c r="B41" s="195"/>
      <c r="C41" s="140">
        <f>PLANILHA!I208</f>
        <v>260401.77000000005</v>
      </c>
      <c r="D41" s="123" t="s">
        <v>727</v>
      </c>
      <c r="E41" s="134"/>
      <c r="F41" s="134"/>
      <c r="G41" s="134"/>
      <c r="H41" s="134"/>
      <c r="I41" s="134"/>
      <c r="J41" s="134"/>
      <c r="K41" s="134"/>
      <c r="L41" s="133">
        <f>$C41*L40</f>
        <v>10123.510000000002</v>
      </c>
      <c r="M41" s="133">
        <f t="shared" ref="M41" si="16">$C41*M40</f>
        <v>191850.46000000008</v>
      </c>
      <c r="N41" s="133">
        <f t="shared" ref="N41" si="17">$C41*N40</f>
        <v>26176.650000000005</v>
      </c>
      <c r="O41" s="133">
        <f t="shared" ref="O41" si="18">$C41*O40</f>
        <v>32251.150000000009</v>
      </c>
      <c r="P41" s="134"/>
      <c r="Q41" s="134"/>
      <c r="R41" s="134"/>
      <c r="S41" s="134"/>
      <c r="T41" s="134"/>
      <c r="U41" s="134"/>
      <c r="V41" s="134"/>
      <c r="W41" s="133">
        <f>SUM(E41:V41)</f>
        <v>260401.77000000008</v>
      </c>
    </row>
    <row r="42" spans="1:23" s="118" customFormat="1" ht="15" x14ac:dyDescent="0.25">
      <c r="A42" s="192" t="s">
        <v>380</v>
      </c>
      <c r="B42" s="193" t="s">
        <v>132</v>
      </c>
      <c r="C42" s="140"/>
      <c r="D42" s="123" t="s">
        <v>725</v>
      </c>
      <c r="E42" s="126"/>
      <c r="F42" s="134"/>
      <c r="G42" s="134"/>
      <c r="H42" s="134"/>
      <c r="I42" s="134"/>
      <c r="J42" s="134"/>
      <c r="K42" s="134"/>
      <c r="L42" s="124"/>
      <c r="M42" s="124"/>
      <c r="N42" s="124"/>
      <c r="O42" s="124"/>
      <c r="P42" s="134"/>
      <c r="Q42" s="134"/>
      <c r="R42" s="134"/>
      <c r="S42" s="134"/>
      <c r="T42" s="134"/>
      <c r="U42" s="134"/>
      <c r="V42" s="134"/>
      <c r="W42" s="133"/>
    </row>
    <row r="43" spans="1:23" s="118" customFormat="1" ht="15" x14ac:dyDescent="0.25">
      <c r="A43" s="188"/>
      <c r="B43" s="194"/>
      <c r="C43" s="128">
        <f>C44/C$109</f>
        <v>2.1277714281195712E-2</v>
      </c>
      <c r="D43" s="123" t="s">
        <v>726</v>
      </c>
      <c r="E43" s="130"/>
      <c r="F43" s="138"/>
      <c r="G43" s="138"/>
      <c r="H43" s="138"/>
      <c r="I43" s="138"/>
      <c r="J43" s="138"/>
      <c r="K43" s="138"/>
      <c r="L43" s="155">
        <v>0.66109021587812666</v>
      </c>
      <c r="M43" s="155">
        <v>0.107204873425678</v>
      </c>
      <c r="N43" s="155">
        <v>0.107204873425678</v>
      </c>
      <c r="O43" s="155">
        <v>0.12450003727051742</v>
      </c>
      <c r="P43" s="138"/>
      <c r="Q43" s="138"/>
      <c r="R43" s="138"/>
      <c r="S43" s="138"/>
      <c r="T43" s="138"/>
      <c r="U43" s="138"/>
      <c r="V43" s="138"/>
      <c r="W43" s="131">
        <f>SUM(E43:V43)</f>
        <v>1</v>
      </c>
    </row>
    <row r="44" spans="1:23" s="118" customFormat="1" ht="15" x14ac:dyDescent="0.25">
      <c r="A44" s="189"/>
      <c r="B44" s="195"/>
      <c r="C44" s="140">
        <f>PLANILHA!I232</f>
        <v>279845.86</v>
      </c>
      <c r="D44" s="123" t="s">
        <v>727</v>
      </c>
      <c r="E44" s="134"/>
      <c r="F44" s="134"/>
      <c r="G44" s="134"/>
      <c r="H44" s="134"/>
      <c r="I44" s="134"/>
      <c r="J44" s="134"/>
      <c r="K44" s="134"/>
      <c r="L44" s="133">
        <f>$C44*L43</f>
        <v>185003.36000000002</v>
      </c>
      <c r="M44" s="133">
        <f t="shared" ref="M44" si="19">$C44*M43</f>
        <v>30000.840000000004</v>
      </c>
      <c r="N44" s="133">
        <f t="shared" ref="N44" si="20">$C44*N43</f>
        <v>30000.840000000004</v>
      </c>
      <c r="O44" s="133">
        <f t="shared" ref="O44" si="21">$C44*O43</f>
        <v>34840.82</v>
      </c>
      <c r="P44" s="134"/>
      <c r="Q44" s="134"/>
      <c r="R44" s="134"/>
      <c r="S44" s="134"/>
      <c r="T44" s="134"/>
      <c r="U44" s="134"/>
      <c r="V44" s="134"/>
      <c r="W44" s="133">
        <f>SUM(E44:V44)</f>
        <v>279845.86</v>
      </c>
    </row>
    <row r="45" spans="1:23" s="118" customFormat="1" ht="15" x14ac:dyDescent="0.25">
      <c r="A45" s="192" t="s">
        <v>404</v>
      </c>
      <c r="B45" s="193" t="s">
        <v>133</v>
      </c>
      <c r="C45" s="140"/>
      <c r="D45" s="123" t="s">
        <v>725</v>
      </c>
      <c r="E45" s="126"/>
      <c r="F45" s="134"/>
      <c r="G45" s="134"/>
      <c r="H45" s="134"/>
      <c r="I45" s="134"/>
      <c r="J45" s="134"/>
      <c r="K45" s="134"/>
      <c r="L45" s="134"/>
      <c r="M45" s="134"/>
      <c r="N45" s="134"/>
      <c r="O45" s="134"/>
      <c r="P45" s="124"/>
      <c r="Q45" s="124"/>
      <c r="R45" s="124"/>
      <c r="S45" s="124"/>
      <c r="T45" s="134"/>
      <c r="U45" s="134"/>
      <c r="V45" s="134"/>
      <c r="W45" s="133"/>
    </row>
    <row r="46" spans="1:23" s="118" customFormat="1" ht="15" x14ac:dyDescent="0.25">
      <c r="A46" s="188"/>
      <c r="B46" s="194"/>
      <c r="C46" s="128">
        <f>C47/C$109</f>
        <v>1.9953777597189311E-2</v>
      </c>
      <c r="D46" s="123" t="s">
        <v>726</v>
      </c>
      <c r="E46" s="130"/>
      <c r="F46" s="138"/>
      <c r="G46" s="138"/>
      <c r="H46" s="138"/>
      <c r="I46" s="138"/>
      <c r="J46" s="138"/>
      <c r="K46" s="138"/>
      <c r="L46" s="138"/>
      <c r="M46" s="138"/>
      <c r="N46" s="138"/>
      <c r="O46" s="138"/>
      <c r="P46" s="155">
        <v>0.35422484016513761</v>
      </c>
      <c r="Q46" s="155">
        <v>0.41903695094251747</v>
      </c>
      <c r="R46" s="155">
        <v>0.10338765620346438</v>
      </c>
      <c r="S46" s="155">
        <v>0.12335055268888072</v>
      </c>
      <c r="T46" s="138"/>
      <c r="U46" s="138"/>
      <c r="V46" s="138"/>
      <c r="W46" s="131">
        <f>SUM(E46:V46)</f>
        <v>1.0000000000000002</v>
      </c>
    </row>
    <row r="47" spans="1:23" s="118" customFormat="1" ht="15" x14ac:dyDescent="0.25">
      <c r="A47" s="189"/>
      <c r="B47" s="195"/>
      <c r="C47" s="140">
        <f>PLANILHA!I256</f>
        <v>262433.36000000004</v>
      </c>
      <c r="D47" s="123" t="s">
        <v>727</v>
      </c>
      <c r="E47" s="134"/>
      <c r="F47" s="134"/>
      <c r="G47" s="134"/>
      <c r="H47" s="134"/>
      <c r="I47" s="134"/>
      <c r="J47" s="134"/>
      <c r="K47" s="134"/>
      <c r="L47" s="134"/>
      <c r="M47" s="134"/>
      <c r="N47" s="134"/>
      <c r="O47" s="134"/>
      <c r="P47" s="133">
        <f>$C47*P46</f>
        <v>92960.415000000037</v>
      </c>
      <c r="Q47" s="133">
        <f t="shared" ref="Q47" si="22">$C47*Q46</f>
        <v>109969.27500000005</v>
      </c>
      <c r="R47" s="133">
        <f t="shared" ref="R47" si="23">$C47*R46</f>
        <v>27132.370000000006</v>
      </c>
      <c r="S47" s="133">
        <f t="shared" ref="S47" si="24">$C47*S46</f>
        <v>32371.300000000007</v>
      </c>
      <c r="T47" s="134"/>
      <c r="U47" s="134"/>
      <c r="V47" s="134"/>
      <c r="W47" s="133">
        <f>SUM(E47:V47)</f>
        <v>262433.3600000001</v>
      </c>
    </row>
    <row r="48" spans="1:23" s="118" customFormat="1" ht="15" x14ac:dyDescent="0.25">
      <c r="A48" s="192" t="s">
        <v>428</v>
      </c>
      <c r="B48" s="193" t="s">
        <v>134</v>
      </c>
      <c r="C48" s="140"/>
      <c r="D48" s="123" t="s">
        <v>725</v>
      </c>
      <c r="E48" s="126"/>
      <c r="F48" s="134"/>
      <c r="G48" s="134"/>
      <c r="H48" s="134"/>
      <c r="I48" s="134"/>
      <c r="J48" s="134"/>
      <c r="K48" s="134"/>
      <c r="L48" s="134"/>
      <c r="M48" s="134"/>
      <c r="N48" s="134"/>
      <c r="O48" s="134"/>
      <c r="P48" s="124"/>
      <c r="Q48" s="124"/>
      <c r="R48" s="124"/>
      <c r="S48" s="124"/>
      <c r="T48" s="134"/>
      <c r="U48" s="134"/>
      <c r="V48" s="134"/>
      <c r="W48" s="133"/>
    </row>
    <row r="49" spans="1:23" s="118" customFormat="1" ht="15" x14ac:dyDescent="0.25">
      <c r="A49" s="188"/>
      <c r="B49" s="194"/>
      <c r="C49" s="128">
        <f>C50/C$109</f>
        <v>1.8689757744487862E-2</v>
      </c>
      <c r="D49" s="123" t="s">
        <v>726</v>
      </c>
      <c r="E49" s="130"/>
      <c r="F49" s="138"/>
      <c r="G49" s="138"/>
      <c r="H49" s="138"/>
      <c r="I49" s="138"/>
      <c r="J49" s="138"/>
      <c r="K49" s="138"/>
      <c r="L49" s="138"/>
      <c r="M49" s="138"/>
      <c r="N49" s="138"/>
      <c r="O49" s="138"/>
      <c r="P49" s="155">
        <v>0.46630028989865524</v>
      </c>
      <c r="Q49" s="155">
        <v>0.31155473397782041</v>
      </c>
      <c r="R49" s="155">
        <v>0.10012811172126443</v>
      </c>
      <c r="S49" s="155">
        <v>0.12201686440225983</v>
      </c>
      <c r="T49" s="138"/>
      <c r="U49" s="138"/>
      <c r="V49" s="138"/>
      <c r="W49" s="131">
        <f>SUM(E49:V49)</f>
        <v>0.99999999999999989</v>
      </c>
    </row>
    <row r="50" spans="1:23" s="118" customFormat="1" ht="15" x14ac:dyDescent="0.25">
      <c r="A50" s="189"/>
      <c r="B50" s="195"/>
      <c r="C50" s="140">
        <f>PLANILHA!I280</f>
        <v>245808.89</v>
      </c>
      <c r="D50" s="123" t="s">
        <v>727</v>
      </c>
      <c r="E50" s="134"/>
      <c r="F50" s="134"/>
      <c r="G50" s="134"/>
      <c r="H50" s="134"/>
      <c r="I50" s="134"/>
      <c r="J50" s="134"/>
      <c r="K50" s="134"/>
      <c r="L50" s="134"/>
      <c r="M50" s="134"/>
      <c r="N50" s="134"/>
      <c r="O50" s="134"/>
      <c r="P50" s="133">
        <f>$C50*P49</f>
        <v>114620.75666666667</v>
      </c>
      <c r="Q50" s="133">
        <f t="shared" ref="Q50" si="25">$C50*Q49</f>
        <v>76582.923333333325</v>
      </c>
      <c r="R50" s="133">
        <f t="shared" ref="R50" si="26">$C50*R49</f>
        <v>24612.38</v>
      </c>
      <c r="S50" s="133">
        <f t="shared" ref="S50" si="27">$C50*S49</f>
        <v>29992.83</v>
      </c>
      <c r="T50" s="134"/>
      <c r="U50" s="134"/>
      <c r="V50" s="134"/>
      <c r="W50" s="133">
        <f>SUM(E50:V50)</f>
        <v>245808.89</v>
      </c>
    </row>
    <row r="51" spans="1:23" s="118" customFormat="1" ht="15" x14ac:dyDescent="0.25">
      <c r="A51" s="192" t="s">
        <v>451</v>
      </c>
      <c r="B51" s="193" t="s">
        <v>135</v>
      </c>
      <c r="C51" s="140"/>
      <c r="D51" s="123" t="s">
        <v>725</v>
      </c>
      <c r="E51" s="126"/>
      <c r="F51" s="134"/>
      <c r="G51" s="134"/>
      <c r="H51" s="124"/>
      <c r="I51" s="124"/>
      <c r="J51" s="124"/>
      <c r="K51" s="124"/>
      <c r="L51" s="124"/>
      <c r="M51" s="124"/>
      <c r="N51" s="124"/>
      <c r="O51" s="124"/>
      <c r="P51" s="124"/>
      <c r="Q51" s="124"/>
      <c r="R51" s="124"/>
      <c r="S51" s="124"/>
      <c r="T51" s="124"/>
      <c r="U51" s="124"/>
      <c r="V51" s="124"/>
      <c r="W51" s="133"/>
    </row>
    <row r="52" spans="1:23" s="118" customFormat="1" ht="15" x14ac:dyDescent="0.25">
      <c r="A52" s="188"/>
      <c r="B52" s="194"/>
      <c r="C52" s="128">
        <f>C53/C$109</f>
        <v>8.3902287884243851E-2</v>
      </c>
      <c r="D52" s="123" t="s">
        <v>726</v>
      </c>
      <c r="E52" s="130"/>
      <c r="F52" s="138"/>
      <c r="G52" s="138"/>
      <c r="H52" s="155">
        <v>0.13428255957816995</v>
      </c>
      <c r="I52" s="155">
        <v>4.0157826418561082E-2</v>
      </c>
      <c r="J52" s="155">
        <v>2.5682585875449186E-2</v>
      </c>
      <c r="K52" s="155">
        <v>0.13428255957816995</v>
      </c>
      <c r="L52" s="155">
        <v>4.0157826418561082E-2</v>
      </c>
      <c r="M52" s="155">
        <v>2.5682585875449186E-2</v>
      </c>
      <c r="N52" s="155">
        <v>9.23114231774219E-2</v>
      </c>
      <c r="O52" s="155">
        <v>8.1525207591898963E-2</v>
      </c>
      <c r="P52" s="155">
        <v>2.5682585875449186E-2</v>
      </c>
      <c r="Q52" s="155">
        <v>7.1722776070275759E-2</v>
      </c>
      <c r="R52" s="155">
        <v>0.10270650579296442</v>
      </c>
      <c r="S52" s="155">
        <v>2.5682585875449186E-2</v>
      </c>
      <c r="T52" s="155">
        <v>0.13428255957816995</v>
      </c>
      <c r="U52" s="155">
        <v>4.0157826418561082E-2</v>
      </c>
      <c r="V52" s="155">
        <v>2.5682585875449186E-2</v>
      </c>
      <c r="W52" s="131">
        <f>SUM(E52:V52)</f>
        <v>0.99999999999999989</v>
      </c>
    </row>
    <row r="53" spans="1:23" s="118" customFormat="1" ht="15" x14ac:dyDescent="0.25">
      <c r="A53" s="189"/>
      <c r="B53" s="195"/>
      <c r="C53" s="140">
        <f>PLANILHA!I303</f>
        <v>1103488.2599999998</v>
      </c>
      <c r="D53" s="123" t="s">
        <v>727</v>
      </c>
      <c r="E53" s="134"/>
      <c r="F53" s="134"/>
      <c r="G53" s="134"/>
      <c r="H53" s="133">
        <f>$C53*H52</f>
        <v>148179.22801726108</v>
      </c>
      <c r="I53" s="133">
        <f t="shared" ref="I53:V53" si="28">$C53*I52</f>
        <v>44313.689999999988</v>
      </c>
      <c r="J53" s="133">
        <f t="shared" si="28"/>
        <v>28340.431999999993</v>
      </c>
      <c r="K53" s="133">
        <f t="shared" si="28"/>
        <v>148179.22801726108</v>
      </c>
      <c r="L53" s="133">
        <f t="shared" si="28"/>
        <v>44313.689999999988</v>
      </c>
      <c r="M53" s="133">
        <f t="shared" si="28"/>
        <v>28340.431999999993</v>
      </c>
      <c r="N53" s="133">
        <f t="shared" si="28"/>
        <v>101864.57174017694</v>
      </c>
      <c r="O53" s="133">
        <f t="shared" si="28"/>
        <v>89962.109471723365</v>
      </c>
      <c r="P53" s="133">
        <f t="shared" si="28"/>
        <v>28340.431999999993</v>
      </c>
      <c r="Q53" s="133">
        <f t="shared" si="28"/>
        <v>79145.241368158226</v>
      </c>
      <c r="R53" s="133">
        <f t="shared" si="28"/>
        <v>113335.42336815821</v>
      </c>
      <c r="S53" s="133">
        <f t="shared" si="28"/>
        <v>28340.431999999993</v>
      </c>
      <c r="T53" s="133">
        <f t="shared" si="28"/>
        <v>148179.22801726108</v>
      </c>
      <c r="U53" s="133">
        <f t="shared" si="28"/>
        <v>44313.689999999988</v>
      </c>
      <c r="V53" s="133">
        <f t="shared" si="28"/>
        <v>28340.431999999993</v>
      </c>
      <c r="W53" s="133">
        <f>SUM(E53:V53)</f>
        <v>1103488.2599999998</v>
      </c>
    </row>
    <row r="54" spans="1:23" s="118" customFormat="1" ht="15" x14ac:dyDescent="0.25">
      <c r="A54" s="192" t="s">
        <v>475</v>
      </c>
      <c r="B54" s="193" t="s">
        <v>136</v>
      </c>
      <c r="C54" s="140"/>
      <c r="D54" s="123" t="s">
        <v>725</v>
      </c>
      <c r="E54" s="126"/>
      <c r="F54" s="134"/>
      <c r="G54" s="134"/>
      <c r="H54" s="134"/>
      <c r="I54" s="134"/>
      <c r="J54" s="134"/>
      <c r="K54" s="134"/>
      <c r="L54" s="134"/>
      <c r="M54" s="134"/>
      <c r="N54" s="134"/>
      <c r="O54" s="134"/>
      <c r="P54" s="134"/>
      <c r="Q54" s="134"/>
      <c r="R54" s="134"/>
      <c r="S54" s="124"/>
      <c r="T54" s="124"/>
      <c r="U54" s="124"/>
      <c r="V54" s="124"/>
      <c r="W54" s="133"/>
    </row>
    <row r="55" spans="1:23" s="118" customFormat="1" ht="15" x14ac:dyDescent="0.25">
      <c r="A55" s="188"/>
      <c r="B55" s="194"/>
      <c r="C55" s="128">
        <f>C56/C$109</f>
        <v>4.2121487547505847E-3</v>
      </c>
      <c r="D55" s="123" t="s">
        <v>726</v>
      </c>
      <c r="E55" s="130"/>
      <c r="F55" s="138"/>
      <c r="G55" s="138"/>
      <c r="H55" s="138"/>
      <c r="I55" s="138"/>
      <c r="J55" s="138"/>
      <c r="K55" s="138"/>
      <c r="L55" s="138"/>
      <c r="M55" s="138"/>
      <c r="N55" s="138"/>
      <c r="O55" s="138"/>
      <c r="P55" s="138"/>
      <c r="Q55" s="138"/>
      <c r="R55" s="138"/>
      <c r="S55" s="155">
        <v>0.25</v>
      </c>
      <c r="T55" s="155">
        <v>0.25</v>
      </c>
      <c r="U55" s="155">
        <v>0.25</v>
      </c>
      <c r="V55" s="155">
        <v>0.25</v>
      </c>
      <c r="W55" s="131">
        <f>SUM(E55:V55)</f>
        <v>1</v>
      </c>
    </row>
    <row r="56" spans="1:23" s="118" customFormat="1" ht="15" x14ac:dyDescent="0.25">
      <c r="A56" s="189"/>
      <c r="B56" s="195"/>
      <c r="C56" s="140">
        <f>PLANILHA!I327</f>
        <v>55398.45</v>
      </c>
      <c r="D56" s="123" t="s">
        <v>727</v>
      </c>
      <c r="E56" s="134"/>
      <c r="F56" s="134"/>
      <c r="G56" s="134"/>
      <c r="H56" s="134"/>
      <c r="I56" s="134"/>
      <c r="J56" s="134"/>
      <c r="K56" s="134"/>
      <c r="L56" s="134"/>
      <c r="M56" s="134"/>
      <c r="N56" s="134"/>
      <c r="O56" s="134"/>
      <c r="P56" s="134"/>
      <c r="Q56" s="134"/>
      <c r="R56" s="134"/>
      <c r="S56" s="133">
        <f t="shared" ref="S56" si="29">$C56*S55</f>
        <v>13849.612499999999</v>
      </c>
      <c r="T56" s="133">
        <f t="shared" ref="T56" si="30">$C56*T55</f>
        <v>13849.612499999999</v>
      </c>
      <c r="U56" s="133">
        <f t="shared" ref="U56" si="31">$C56*U55</f>
        <v>13849.612499999999</v>
      </c>
      <c r="V56" s="133">
        <f t="shared" ref="V56" si="32">$C56*V55</f>
        <v>13849.612499999999</v>
      </c>
      <c r="W56" s="133">
        <f>SUM(E56:V56)</f>
        <v>55398.45</v>
      </c>
    </row>
    <row r="57" spans="1:23" s="118" customFormat="1" ht="15" x14ac:dyDescent="0.25">
      <c r="A57" s="192" t="s">
        <v>478</v>
      </c>
      <c r="B57" s="193" t="s">
        <v>138</v>
      </c>
      <c r="C57" s="140"/>
      <c r="D57" s="123" t="s">
        <v>725</v>
      </c>
      <c r="E57" s="126"/>
      <c r="F57" s="134"/>
      <c r="G57" s="134"/>
      <c r="H57" s="124"/>
      <c r="I57" s="124"/>
      <c r="J57" s="124"/>
      <c r="K57" s="124"/>
      <c r="L57" s="124"/>
      <c r="M57" s="124"/>
      <c r="N57" s="124"/>
      <c r="O57" s="124"/>
      <c r="P57" s="124"/>
      <c r="Q57" s="124"/>
      <c r="R57" s="124"/>
      <c r="S57" s="124"/>
      <c r="T57" s="124"/>
      <c r="U57" s="124"/>
      <c r="V57" s="124"/>
      <c r="W57" s="133"/>
    </row>
    <row r="58" spans="1:23" s="118" customFormat="1" ht="15" x14ac:dyDescent="0.25">
      <c r="A58" s="188"/>
      <c r="B58" s="194"/>
      <c r="C58" s="128">
        <f>C59/C$109</f>
        <v>1.3146225565812332E-2</v>
      </c>
      <c r="D58" s="123" t="s">
        <v>726</v>
      </c>
      <c r="E58" s="130"/>
      <c r="F58" s="138"/>
      <c r="G58" s="138"/>
      <c r="H58" s="155">
        <v>0.12835006747638325</v>
      </c>
      <c r="I58" s="155">
        <v>6.2260709465972612E-2</v>
      </c>
      <c r="J58" s="155">
        <v>6.2260709465972612E-2</v>
      </c>
      <c r="K58" s="155">
        <v>6.2260709465972612E-2</v>
      </c>
      <c r="L58" s="155">
        <v>6.2260709465972612E-2</v>
      </c>
      <c r="M58" s="155">
        <v>6.2260709465972612E-2</v>
      </c>
      <c r="N58" s="155">
        <v>6.2260709465972612E-2</v>
      </c>
      <c r="O58" s="155">
        <v>6.2260709465972612E-2</v>
      </c>
      <c r="P58" s="155">
        <v>6.2260709465972612E-2</v>
      </c>
      <c r="Q58" s="155">
        <v>6.2260709465972612E-2</v>
      </c>
      <c r="R58" s="155">
        <v>6.2260709465972612E-2</v>
      </c>
      <c r="S58" s="155">
        <v>6.2260709465972612E-2</v>
      </c>
      <c r="T58" s="155">
        <v>6.2260709465972612E-2</v>
      </c>
      <c r="U58" s="155">
        <v>6.2260709465972612E-2</v>
      </c>
      <c r="V58" s="155">
        <v>6.2260709465972612E-2</v>
      </c>
      <c r="W58" s="131">
        <f>SUM(E58:V58)</f>
        <v>0.99999999999999989</v>
      </c>
    </row>
    <row r="59" spans="1:23" s="118" customFormat="1" ht="15" x14ac:dyDescent="0.25">
      <c r="A59" s="189"/>
      <c r="B59" s="195"/>
      <c r="C59" s="140">
        <f>PLANILHA!I330</f>
        <v>172900</v>
      </c>
      <c r="D59" s="123" t="s">
        <v>727</v>
      </c>
      <c r="E59" s="134"/>
      <c r="F59" s="134"/>
      <c r="G59" s="134"/>
      <c r="H59" s="133">
        <f>$C59*H58</f>
        <v>22191.726666666666</v>
      </c>
      <c r="I59" s="133">
        <f t="shared" ref="I59" si="33">$C59*I58</f>
        <v>10764.876666666665</v>
      </c>
      <c r="J59" s="133">
        <f t="shared" ref="J59" si="34">$C59*J58</f>
        <v>10764.876666666665</v>
      </c>
      <c r="K59" s="133">
        <f t="shared" ref="K59" si="35">$C59*K58</f>
        <v>10764.876666666665</v>
      </c>
      <c r="L59" s="133">
        <f t="shared" ref="L59" si="36">$C59*L58</f>
        <v>10764.876666666665</v>
      </c>
      <c r="M59" s="133">
        <f t="shared" ref="M59" si="37">$C59*M58</f>
        <v>10764.876666666665</v>
      </c>
      <c r="N59" s="133">
        <f t="shared" ref="N59" si="38">$C59*N58</f>
        <v>10764.876666666665</v>
      </c>
      <c r="O59" s="133">
        <f t="shared" ref="O59" si="39">$C59*O58</f>
        <v>10764.876666666665</v>
      </c>
      <c r="P59" s="133">
        <f t="shared" ref="P59" si="40">$C59*P58</f>
        <v>10764.876666666665</v>
      </c>
      <c r="Q59" s="133">
        <f t="shared" ref="Q59" si="41">$C59*Q58</f>
        <v>10764.876666666665</v>
      </c>
      <c r="R59" s="133">
        <f t="shared" ref="R59" si="42">$C59*R58</f>
        <v>10764.876666666665</v>
      </c>
      <c r="S59" s="133">
        <f t="shared" ref="S59" si="43">$C59*S58</f>
        <v>10764.876666666665</v>
      </c>
      <c r="T59" s="133">
        <f t="shared" ref="T59" si="44">$C59*T58</f>
        <v>10764.876666666665</v>
      </c>
      <c r="U59" s="133">
        <f t="shared" ref="U59" si="45">$C59*U58</f>
        <v>10764.876666666665</v>
      </c>
      <c r="V59" s="133">
        <f t="shared" ref="V59" si="46">$C59*V58</f>
        <v>10764.876666666665</v>
      </c>
      <c r="W59" s="133">
        <f>SUM(E59:V59)</f>
        <v>172900</v>
      </c>
    </row>
    <row r="60" spans="1:23" s="118" customFormat="1" ht="15" x14ac:dyDescent="0.25">
      <c r="A60" s="192" t="s">
        <v>495</v>
      </c>
      <c r="B60" s="193" t="s">
        <v>145</v>
      </c>
      <c r="C60" s="140"/>
      <c r="D60" s="123" t="s">
        <v>725</v>
      </c>
      <c r="E60" s="126"/>
      <c r="F60" s="134"/>
      <c r="G60" s="134"/>
      <c r="H60" s="134"/>
      <c r="I60" s="134"/>
      <c r="J60" s="134"/>
      <c r="K60" s="134"/>
      <c r="L60" s="134"/>
      <c r="M60" s="134"/>
      <c r="N60" s="134"/>
      <c r="O60" s="134"/>
      <c r="P60" s="134"/>
      <c r="Q60" s="134"/>
      <c r="R60" s="134"/>
      <c r="S60" s="124"/>
      <c r="T60" s="134"/>
      <c r="U60" s="124"/>
      <c r="V60" s="124"/>
      <c r="W60" s="133"/>
    </row>
    <row r="61" spans="1:23" s="118" customFormat="1" ht="15" x14ac:dyDescent="0.25">
      <c r="A61" s="188"/>
      <c r="B61" s="194"/>
      <c r="C61" s="128">
        <f>C62/C$109</f>
        <v>1.8645585970384574E-2</v>
      </c>
      <c r="D61" s="123" t="s">
        <v>726</v>
      </c>
      <c r="E61" s="130"/>
      <c r="F61" s="138"/>
      <c r="G61" s="138"/>
      <c r="H61" s="138"/>
      <c r="I61" s="138"/>
      <c r="J61" s="138"/>
      <c r="K61" s="138"/>
      <c r="L61" s="138"/>
      <c r="M61" s="138"/>
      <c r="N61" s="138"/>
      <c r="O61" s="138"/>
      <c r="P61" s="138"/>
      <c r="Q61" s="138"/>
      <c r="R61" s="138"/>
      <c r="S61" s="155">
        <v>0.1271973332239385</v>
      </c>
      <c r="T61" s="138"/>
      <c r="U61" s="155">
        <v>0.38491535670853816</v>
      </c>
      <c r="V61" s="155">
        <v>0.48788731006752328</v>
      </c>
      <c r="W61" s="131">
        <f>SUM(E61:V61)</f>
        <v>0.99999999999999989</v>
      </c>
    </row>
    <row r="62" spans="1:23" s="118" customFormat="1" ht="15" x14ac:dyDescent="0.25">
      <c r="A62" s="189"/>
      <c r="B62" s="195"/>
      <c r="C62" s="140">
        <f>PLANILHA!I347</f>
        <v>245227.94</v>
      </c>
      <c r="D62" s="123" t="s">
        <v>727</v>
      </c>
      <c r="E62" s="134"/>
      <c r="F62" s="134"/>
      <c r="G62" s="134"/>
      <c r="H62" s="134"/>
      <c r="I62" s="134"/>
      <c r="J62" s="134"/>
      <c r="K62" s="134"/>
      <c r="L62" s="134"/>
      <c r="M62" s="134"/>
      <c r="N62" s="134"/>
      <c r="O62" s="134"/>
      <c r="P62" s="134"/>
      <c r="Q62" s="134"/>
      <c r="R62" s="134"/>
      <c r="S62" s="133">
        <f t="shared" ref="S62" si="47">$C62*S61</f>
        <v>31192.339999999997</v>
      </c>
      <c r="T62" s="134"/>
      <c r="U62" s="133">
        <f t="shared" ref="U62:V62" si="48">$C62*U61</f>
        <v>94392</v>
      </c>
      <c r="V62" s="133">
        <f t="shared" si="48"/>
        <v>119643.59999999999</v>
      </c>
      <c r="W62" s="133">
        <f>SUM(E62:V62)</f>
        <v>245227.94</v>
      </c>
    </row>
    <row r="63" spans="1:23" s="118" customFormat="1" ht="15" x14ac:dyDescent="0.25">
      <c r="A63" s="192" t="s">
        <v>505</v>
      </c>
      <c r="B63" s="193" t="s">
        <v>151</v>
      </c>
      <c r="C63" s="140"/>
      <c r="D63" s="123" t="s">
        <v>725</v>
      </c>
      <c r="E63" s="124"/>
      <c r="F63" s="124"/>
      <c r="G63" s="124"/>
      <c r="H63" s="124"/>
      <c r="I63" s="124"/>
      <c r="J63" s="124"/>
      <c r="K63" s="124"/>
      <c r="L63" s="124"/>
      <c r="M63" s="124"/>
      <c r="N63" s="124"/>
      <c r="O63" s="124"/>
      <c r="P63" s="124"/>
      <c r="Q63" s="124"/>
      <c r="R63" s="124"/>
      <c r="S63" s="124"/>
      <c r="T63" s="124"/>
      <c r="U63" s="124"/>
      <c r="V63" s="124"/>
      <c r="W63" s="133"/>
    </row>
    <row r="64" spans="1:23" s="118" customFormat="1" ht="15" x14ac:dyDescent="0.25">
      <c r="A64" s="188"/>
      <c r="B64" s="194"/>
      <c r="C64" s="128">
        <f>C65/C$109</f>
        <v>3.8877060665154915E-2</v>
      </c>
      <c r="D64" s="123" t="s">
        <v>726</v>
      </c>
      <c r="E64" s="155">
        <v>8.0713569756548378E-2</v>
      </c>
      <c r="F64" s="155">
        <v>7.3469740939273748E-2</v>
      </c>
      <c r="G64" s="155">
        <v>8.7548760882504559E-2</v>
      </c>
      <c r="H64" s="155">
        <v>8.4865212794208125E-2</v>
      </c>
      <c r="I64" s="155">
        <v>6.112406746189547E-2</v>
      </c>
      <c r="J64" s="155">
        <v>4.8286520749411088E-2</v>
      </c>
      <c r="K64" s="155">
        <v>4.5515966794308631E-2</v>
      </c>
      <c r="L64" s="155">
        <v>5.8760585920648874E-2</v>
      </c>
      <c r="M64" s="155">
        <v>6.12593772533978E-2</v>
      </c>
      <c r="N64" s="155">
        <v>3.9841917151288389E-2</v>
      </c>
      <c r="O64" s="155">
        <v>3.9612289950707716E-2</v>
      </c>
      <c r="P64" s="155">
        <v>5.7942708801200386E-2</v>
      </c>
      <c r="Q64" s="155">
        <v>6.4863219514746148E-2</v>
      </c>
      <c r="R64" s="155">
        <v>4.1477717632846946E-2</v>
      </c>
      <c r="S64" s="155">
        <v>3.4659977898279702E-2</v>
      </c>
      <c r="T64" s="155">
        <v>4.0768525734405196E-2</v>
      </c>
      <c r="U64" s="155">
        <v>3.856668255972627E-2</v>
      </c>
      <c r="V64" s="155">
        <v>4.0723158204602941E-2</v>
      </c>
      <c r="W64" s="131">
        <f>SUM(E64:V64)</f>
        <v>1.0000000000000004</v>
      </c>
    </row>
    <row r="65" spans="1:23" s="118" customFormat="1" ht="15" x14ac:dyDescent="0.25">
      <c r="A65" s="189"/>
      <c r="B65" s="195"/>
      <c r="C65" s="140">
        <f>PLANILHA!I357</f>
        <v>511313.59</v>
      </c>
      <c r="D65" s="123" t="s">
        <v>727</v>
      </c>
      <c r="E65" s="133">
        <f t="shared" ref="E65" si="49">$C65*E64</f>
        <v>41269.945113936177</v>
      </c>
      <c r="F65" s="133">
        <f t="shared" ref="F65" si="50">$C65*F64</f>
        <v>37566.076996030031</v>
      </c>
      <c r="G65" s="133">
        <f t="shared" ref="G65" si="51">$C65*G64</f>
        <v>44764.871226884978</v>
      </c>
      <c r="H65" s="133">
        <f t="shared" ref="H65" si="52">$C65*H64</f>
        <v>43392.736619920492</v>
      </c>
      <c r="I65" s="133">
        <f t="shared" ref="I65" si="53">$C65*I64</f>
        <v>31253.566369343964</v>
      </c>
      <c r="J65" s="133">
        <f t="shared" ref="J65" si="54">$C65*J64</f>
        <v>24689.554272990874</v>
      </c>
      <c r="K65" s="133">
        <f t="shared" ref="K65" si="55">$C65*K64</f>
        <v>23272.932383918738</v>
      </c>
      <c r="L65" s="133">
        <f t="shared" ref="L65" si="56">$C65*L64</f>
        <v>30045.086137590431</v>
      </c>
      <c r="M65" s="133">
        <f t="shared" ref="M65" si="57">$C65*M64</f>
        <v>31322.752104599171</v>
      </c>
      <c r="N65" s="133">
        <f t="shared" ref="N65" si="58">$C65*N64</f>
        <v>20371.713691107841</v>
      </c>
      <c r="O65" s="133">
        <f t="shared" ref="O65" si="59">$C65*O64</f>
        <v>20254.302182817286</v>
      </c>
      <c r="P65" s="133">
        <f t="shared" ref="P65" si="60">$C65*P64</f>
        <v>29626.894451466367</v>
      </c>
      <c r="Q65" s="133">
        <f t="shared" ref="Q65" si="61">$C65*Q64</f>
        <v>33165.445629042915</v>
      </c>
      <c r="R65" s="133">
        <f t="shared" ref="R65" si="62">$C65*R64</f>
        <v>21208.120707857273</v>
      </c>
      <c r="S65" s="133">
        <f t="shared" ref="S65" si="63">$C65*S64</f>
        <v>17722.117728490051</v>
      </c>
      <c r="T65" s="133">
        <f t="shared" ref="T65" si="64">$C65*T64</f>
        <v>20845.501252266109</v>
      </c>
      <c r="U65" s="133">
        <f t="shared" ref="U65" si="65">$C65*U64</f>
        <v>19719.668914004029</v>
      </c>
      <c r="V65" s="133">
        <f t="shared" ref="V65" si="66">$C65*V64</f>
        <v>20822.304217733486</v>
      </c>
      <c r="W65" s="133">
        <f>SUM(E65:V65)</f>
        <v>511313.5900000002</v>
      </c>
    </row>
    <row r="66" spans="1:23" s="118" customFormat="1" ht="15" x14ac:dyDescent="0.25">
      <c r="A66" s="192" t="s">
        <v>507</v>
      </c>
      <c r="B66" s="193" t="s">
        <v>152</v>
      </c>
      <c r="C66" s="140"/>
      <c r="D66" s="123" t="s">
        <v>725</v>
      </c>
      <c r="E66" s="124"/>
      <c r="F66" s="134"/>
      <c r="G66" s="134"/>
      <c r="H66" s="134"/>
      <c r="I66" s="134"/>
      <c r="J66" s="134"/>
      <c r="K66" s="134"/>
      <c r="L66" s="134"/>
      <c r="M66" s="134"/>
      <c r="N66" s="134"/>
      <c r="O66" s="134"/>
      <c r="P66" s="134"/>
      <c r="Q66" s="134"/>
      <c r="R66" s="134"/>
      <c r="S66" s="134"/>
      <c r="T66" s="134"/>
      <c r="U66" s="134"/>
      <c r="V66" s="134"/>
      <c r="W66" s="133"/>
    </row>
    <row r="67" spans="1:23" s="118" customFormat="1" ht="15" x14ac:dyDescent="0.25">
      <c r="A67" s="188"/>
      <c r="B67" s="194"/>
      <c r="C67" s="128">
        <f>C68/C$109</f>
        <v>1.7692013968301859E-3</v>
      </c>
      <c r="D67" s="123" t="s">
        <v>726</v>
      </c>
      <c r="E67" s="155">
        <v>1</v>
      </c>
      <c r="F67" s="138"/>
      <c r="G67" s="138"/>
      <c r="H67" s="138"/>
      <c r="I67" s="138"/>
      <c r="J67" s="138"/>
      <c r="K67" s="138"/>
      <c r="L67" s="138"/>
      <c r="M67" s="138"/>
      <c r="N67" s="138"/>
      <c r="O67" s="138"/>
      <c r="P67" s="138"/>
      <c r="Q67" s="138"/>
      <c r="R67" s="138"/>
      <c r="S67" s="138"/>
      <c r="T67" s="138"/>
      <c r="U67" s="138"/>
      <c r="V67" s="138"/>
      <c r="W67" s="131">
        <f>SUM(E67:V67)</f>
        <v>1</v>
      </c>
    </row>
    <row r="68" spans="1:23" s="118" customFormat="1" ht="15" x14ac:dyDescent="0.25">
      <c r="A68" s="189"/>
      <c r="B68" s="195"/>
      <c r="C68" s="140">
        <f>PLANILHA!I359</f>
        <v>23268.65</v>
      </c>
      <c r="D68" s="123" t="s">
        <v>727</v>
      </c>
      <c r="E68" s="133">
        <f t="shared" ref="E68" si="67">$C68*E67</f>
        <v>23268.65</v>
      </c>
      <c r="F68" s="134"/>
      <c r="G68" s="134"/>
      <c r="H68" s="134"/>
      <c r="I68" s="134"/>
      <c r="J68" s="134"/>
      <c r="K68" s="134"/>
      <c r="L68" s="134"/>
      <c r="M68" s="134"/>
      <c r="N68" s="134"/>
      <c r="O68" s="134"/>
      <c r="P68" s="134"/>
      <c r="Q68" s="134"/>
      <c r="R68" s="134"/>
      <c r="S68" s="134"/>
      <c r="T68" s="134"/>
      <c r="U68" s="134"/>
      <c r="V68" s="134"/>
      <c r="W68" s="133">
        <f>SUM(E68:V68)</f>
        <v>23268.65</v>
      </c>
    </row>
    <row r="69" spans="1:23" s="118" customFormat="1" ht="15" x14ac:dyDescent="0.25">
      <c r="A69" s="157"/>
      <c r="B69" s="120" t="s">
        <v>734</v>
      </c>
      <c r="C69" s="141"/>
      <c r="D69" s="142"/>
      <c r="E69" s="143"/>
      <c r="F69" s="143"/>
      <c r="G69" s="143"/>
      <c r="H69" s="143"/>
      <c r="I69" s="143"/>
      <c r="J69" s="143"/>
      <c r="K69" s="143"/>
      <c r="L69" s="143"/>
      <c r="M69" s="143"/>
      <c r="N69" s="143"/>
      <c r="O69" s="143"/>
      <c r="P69" s="143"/>
      <c r="Q69" s="143"/>
      <c r="R69" s="143"/>
      <c r="S69" s="143"/>
      <c r="T69" s="143"/>
      <c r="U69" s="143"/>
      <c r="V69" s="143"/>
      <c r="W69" s="143"/>
    </row>
    <row r="70" spans="1:23" s="118" customFormat="1" ht="15" x14ac:dyDescent="0.25">
      <c r="A70" s="196" t="s">
        <v>553</v>
      </c>
      <c r="B70" s="197" t="s">
        <v>515</v>
      </c>
      <c r="C70" s="140"/>
      <c r="D70" s="123" t="s">
        <v>725</v>
      </c>
      <c r="E70" s="124"/>
      <c r="F70" s="124"/>
      <c r="G70" s="124"/>
      <c r="H70" s="124"/>
      <c r="I70" s="124"/>
      <c r="J70" s="124"/>
      <c r="K70" s="124"/>
      <c r="L70" s="124"/>
      <c r="M70" s="124"/>
      <c r="N70" s="126"/>
      <c r="O70" s="126"/>
      <c r="P70" s="126"/>
      <c r="Q70" s="126"/>
      <c r="R70" s="126"/>
      <c r="S70" s="126"/>
      <c r="T70" s="126"/>
      <c r="U70" s="126"/>
      <c r="V70" s="126"/>
      <c r="W70" s="133"/>
    </row>
    <row r="71" spans="1:23" s="118" customFormat="1" ht="15" x14ac:dyDescent="0.25">
      <c r="A71" s="196"/>
      <c r="B71" s="197"/>
      <c r="C71" s="128">
        <f>C72/C$109</f>
        <v>5.9542563053221146E-3</v>
      </c>
      <c r="D71" s="123" t="s">
        <v>726</v>
      </c>
      <c r="E71" s="129">
        <v>0.73287349018193682</v>
      </c>
      <c r="F71" s="129">
        <v>3.3390813727257912E-2</v>
      </c>
      <c r="G71" s="129">
        <v>3.3390813727257912E-2</v>
      </c>
      <c r="H71" s="129">
        <v>3.3390813727257912E-2</v>
      </c>
      <c r="I71" s="129">
        <v>3.3390813727257912E-2</v>
      </c>
      <c r="J71" s="129">
        <v>3.3390813727257912E-2</v>
      </c>
      <c r="K71" s="129">
        <v>3.3390813727257912E-2</v>
      </c>
      <c r="L71" s="129">
        <v>3.3390813727257912E-2</v>
      </c>
      <c r="M71" s="129">
        <v>3.3390813727257912E-2</v>
      </c>
      <c r="N71" s="129"/>
      <c r="O71" s="129"/>
      <c r="P71" s="129"/>
      <c r="Q71" s="129"/>
      <c r="R71" s="129"/>
      <c r="S71" s="129"/>
      <c r="T71" s="129"/>
      <c r="U71" s="129"/>
      <c r="V71" s="129"/>
      <c r="W71" s="131">
        <f>SUM(E71:V71)</f>
        <v>1.0000000000000002</v>
      </c>
    </row>
    <row r="72" spans="1:23" s="118" customFormat="1" ht="15" x14ac:dyDescent="0.25">
      <c r="A72" s="196"/>
      <c r="B72" s="197"/>
      <c r="C72" s="140">
        <f>PLANILHA!I368</f>
        <v>78310.759999999995</v>
      </c>
      <c r="D72" s="123" t="s">
        <v>727</v>
      </c>
      <c r="E72" s="133">
        <f>$C72*E71</f>
        <v>57391.880000000005</v>
      </c>
      <c r="F72" s="133">
        <f t="shared" ref="F72:M72" si="68">$C72*F71</f>
        <v>2614.8599999999997</v>
      </c>
      <c r="G72" s="133">
        <f t="shared" si="68"/>
        <v>2614.8599999999997</v>
      </c>
      <c r="H72" s="133">
        <f t="shared" si="68"/>
        <v>2614.8599999999997</v>
      </c>
      <c r="I72" s="133">
        <f t="shared" si="68"/>
        <v>2614.8599999999997</v>
      </c>
      <c r="J72" s="133">
        <f t="shared" si="68"/>
        <v>2614.8599999999997</v>
      </c>
      <c r="K72" s="133">
        <f t="shared" si="68"/>
        <v>2614.8599999999997</v>
      </c>
      <c r="L72" s="133">
        <f t="shared" si="68"/>
        <v>2614.8599999999997</v>
      </c>
      <c r="M72" s="133">
        <f t="shared" si="68"/>
        <v>2614.8599999999997</v>
      </c>
      <c r="N72" s="133"/>
      <c r="O72" s="133"/>
      <c r="P72" s="133"/>
      <c r="Q72" s="133"/>
      <c r="R72" s="133"/>
      <c r="S72" s="133"/>
      <c r="T72" s="133"/>
      <c r="U72" s="133"/>
      <c r="V72" s="133"/>
      <c r="W72" s="133">
        <f>SUM(E72:V72)</f>
        <v>78310.760000000009</v>
      </c>
    </row>
    <row r="73" spans="1:23" s="118" customFormat="1" ht="15" x14ac:dyDescent="0.25">
      <c r="A73" s="196" t="s">
        <v>566</v>
      </c>
      <c r="B73" s="197" t="s">
        <v>516</v>
      </c>
      <c r="C73" s="140"/>
      <c r="D73" s="123" t="s">
        <v>725</v>
      </c>
      <c r="E73" s="124"/>
      <c r="F73" s="126"/>
      <c r="G73" s="126"/>
      <c r="H73" s="126"/>
      <c r="I73" s="134"/>
      <c r="J73" s="134"/>
      <c r="K73" s="134"/>
      <c r="L73" s="134"/>
      <c r="M73" s="134"/>
      <c r="N73" s="134"/>
      <c r="O73" s="134"/>
      <c r="P73" s="134"/>
      <c r="Q73" s="134"/>
      <c r="R73" s="134"/>
      <c r="S73" s="134"/>
      <c r="T73" s="134"/>
      <c r="U73" s="134"/>
      <c r="V73" s="134"/>
      <c r="W73" s="133"/>
    </row>
    <row r="74" spans="1:23" s="118" customFormat="1" ht="15" x14ac:dyDescent="0.25">
      <c r="A74" s="196"/>
      <c r="B74" s="197"/>
      <c r="C74" s="128">
        <f>C75/C$109</f>
        <v>8.2867510377078457E-3</v>
      </c>
      <c r="D74" s="123" t="s">
        <v>726</v>
      </c>
      <c r="E74" s="129">
        <v>1</v>
      </c>
      <c r="F74" s="130"/>
      <c r="G74" s="130"/>
      <c r="H74" s="130"/>
      <c r="I74" s="138"/>
      <c r="J74" s="138"/>
      <c r="K74" s="138"/>
      <c r="L74" s="138"/>
      <c r="M74" s="138"/>
      <c r="N74" s="138"/>
      <c r="O74" s="138"/>
      <c r="P74" s="138"/>
      <c r="Q74" s="138"/>
      <c r="R74" s="138"/>
      <c r="S74" s="138"/>
      <c r="T74" s="138"/>
      <c r="U74" s="138"/>
      <c r="V74" s="138"/>
      <c r="W74" s="131">
        <f>SUM(E74:V74)</f>
        <v>1</v>
      </c>
    </row>
    <row r="75" spans="1:23" s="118" customFormat="1" ht="15" x14ac:dyDescent="0.25">
      <c r="A75" s="196"/>
      <c r="B75" s="197"/>
      <c r="C75" s="140">
        <f>PLANILHA!I381</f>
        <v>108987.88</v>
      </c>
      <c r="D75" s="123" t="s">
        <v>727</v>
      </c>
      <c r="E75" s="133">
        <f>$C75*E74</f>
        <v>108987.88</v>
      </c>
      <c r="F75" s="134"/>
      <c r="G75" s="134"/>
      <c r="H75" s="134"/>
      <c r="I75" s="134"/>
      <c r="J75" s="134"/>
      <c r="K75" s="134"/>
      <c r="L75" s="134"/>
      <c r="M75" s="134"/>
      <c r="N75" s="134"/>
      <c r="O75" s="134"/>
      <c r="P75" s="134"/>
      <c r="Q75" s="134"/>
      <c r="R75" s="134"/>
      <c r="S75" s="134"/>
      <c r="T75" s="134"/>
      <c r="U75" s="134"/>
      <c r="V75" s="134"/>
      <c r="W75" s="133">
        <f>SUM(E75:V75)</f>
        <v>108987.88</v>
      </c>
    </row>
    <row r="76" spans="1:23" s="118" customFormat="1" ht="15" x14ac:dyDescent="0.25">
      <c r="A76" s="196" t="s">
        <v>571</v>
      </c>
      <c r="B76" s="197" t="s">
        <v>517</v>
      </c>
      <c r="C76" s="140"/>
      <c r="D76" s="123" t="s">
        <v>725</v>
      </c>
      <c r="E76" s="126"/>
      <c r="F76" s="126"/>
      <c r="G76" s="124"/>
      <c r="H76" s="124"/>
      <c r="I76" s="124"/>
      <c r="J76" s="124"/>
      <c r="K76" s="124"/>
      <c r="L76" s="124"/>
      <c r="M76" s="124"/>
      <c r="N76" s="126"/>
      <c r="O76" s="126"/>
      <c r="P76" s="126"/>
      <c r="Q76" s="126"/>
      <c r="R76" s="126"/>
      <c r="S76" s="126"/>
      <c r="T76" s="126"/>
      <c r="U76" s="126"/>
      <c r="V76" s="126"/>
      <c r="W76" s="133"/>
    </row>
    <row r="77" spans="1:23" s="118" customFormat="1" ht="15" x14ac:dyDescent="0.25">
      <c r="A77" s="196"/>
      <c r="B77" s="197"/>
      <c r="C77" s="128">
        <f>C78/C$109</f>
        <v>1.209045211458825E-2</v>
      </c>
      <c r="D77" s="123" t="s">
        <v>726</v>
      </c>
      <c r="E77" s="130"/>
      <c r="F77" s="130"/>
      <c r="G77" s="129">
        <v>3.125E-2</v>
      </c>
      <c r="H77" s="129">
        <v>0.25</v>
      </c>
      <c r="I77" s="129">
        <v>0.21875000000000003</v>
      </c>
      <c r="J77" s="129">
        <v>0.1875</v>
      </c>
      <c r="K77" s="129">
        <v>0.1875</v>
      </c>
      <c r="L77" s="129">
        <v>6.25E-2</v>
      </c>
      <c r="M77" s="129">
        <v>6.25E-2</v>
      </c>
      <c r="N77" s="130"/>
      <c r="O77" s="130"/>
      <c r="P77" s="144"/>
      <c r="Q77" s="144"/>
      <c r="R77" s="144"/>
      <c r="S77" s="144"/>
      <c r="T77" s="144"/>
      <c r="U77" s="144"/>
      <c r="V77" s="144"/>
      <c r="W77" s="131">
        <f>SUM(E77:V77)</f>
        <v>1</v>
      </c>
    </row>
    <row r="78" spans="1:23" s="118" customFormat="1" ht="15" x14ac:dyDescent="0.25">
      <c r="A78" s="196"/>
      <c r="B78" s="197"/>
      <c r="C78" s="140">
        <f>PLANILHA!I386</f>
        <v>159014.39999999999</v>
      </c>
      <c r="D78" s="123" t="s">
        <v>727</v>
      </c>
      <c r="E78" s="134"/>
      <c r="F78" s="134"/>
      <c r="G78" s="133">
        <f>$C78*G77</f>
        <v>4969.2</v>
      </c>
      <c r="H78" s="133">
        <f t="shared" ref="H78:M78" si="69">$C78*H77</f>
        <v>39753.599999999999</v>
      </c>
      <c r="I78" s="133">
        <f t="shared" si="69"/>
        <v>34784.400000000001</v>
      </c>
      <c r="J78" s="133">
        <f t="shared" si="69"/>
        <v>29815.199999999997</v>
      </c>
      <c r="K78" s="133">
        <f t="shared" si="69"/>
        <v>29815.199999999997</v>
      </c>
      <c r="L78" s="133">
        <f t="shared" si="69"/>
        <v>9938.4</v>
      </c>
      <c r="M78" s="133">
        <f t="shared" si="69"/>
        <v>9938.4</v>
      </c>
      <c r="N78" s="134"/>
      <c r="O78" s="134"/>
      <c r="P78" s="134"/>
      <c r="Q78" s="134"/>
      <c r="R78" s="134"/>
      <c r="S78" s="134"/>
      <c r="T78" s="134"/>
      <c r="U78" s="134"/>
      <c r="V78" s="134"/>
      <c r="W78" s="133">
        <f>SUM(E78:V78)</f>
        <v>159014.39999999997</v>
      </c>
    </row>
    <row r="79" spans="1:23" s="118" customFormat="1" ht="15" x14ac:dyDescent="0.25">
      <c r="A79" s="196" t="s">
        <v>574</v>
      </c>
      <c r="B79" s="197" t="s">
        <v>519</v>
      </c>
      <c r="C79" s="140"/>
      <c r="D79" s="123" t="s">
        <v>725</v>
      </c>
      <c r="E79" s="126"/>
      <c r="F79" s="124"/>
      <c r="G79" s="124"/>
      <c r="H79" s="134"/>
      <c r="I79" s="134"/>
      <c r="J79" s="134"/>
      <c r="K79" s="134"/>
      <c r="L79" s="134"/>
      <c r="M79" s="134"/>
      <c r="N79" s="126"/>
      <c r="O79" s="126"/>
      <c r="P79" s="126"/>
      <c r="Q79" s="126"/>
      <c r="R79" s="126"/>
      <c r="S79" s="126"/>
      <c r="T79" s="126"/>
      <c r="U79" s="126"/>
      <c r="V79" s="126"/>
      <c r="W79" s="133"/>
    </row>
    <row r="80" spans="1:23" s="118" customFormat="1" ht="15" x14ac:dyDescent="0.25">
      <c r="A80" s="196"/>
      <c r="B80" s="197"/>
      <c r="C80" s="128">
        <f>C81/C$109</f>
        <v>0.1244650786370869</v>
      </c>
      <c r="D80" s="123" t="s">
        <v>726</v>
      </c>
      <c r="E80" s="144"/>
      <c r="F80" s="129">
        <v>0.5</v>
      </c>
      <c r="G80" s="129">
        <v>0.5</v>
      </c>
      <c r="H80" s="138"/>
      <c r="I80" s="138"/>
      <c r="J80" s="138"/>
      <c r="K80" s="138"/>
      <c r="L80" s="138"/>
      <c r="M80" s="138"/>
      <c r="N80" s="130"/>
      <c r="O80" s="130"/>
      <c r="P80" s="130"/>
      <c r="Q80" s="130"/>
      <c r="R80" s="130"/>
      <c r="S80" s="130"/>
      <c r="T80" s="130"/>
      <c r="U80" s="130"/>
      <c r="V80" s="130"/>
      <c r="W80" s="131">
        <f>SUM(E80:V80)</f>
        <v>1</v>
      </c>
    </row>
    <row r="81" spans="1:23" s="118" customFormat="1" ht="15" x14ac:dyDescent="0.25">
      <c r="A81" s="196"/>
      <c r="B81" s="197"/>
      <c r="C81" s="140">
        <f>PLANILHA!I389</f>
        <v>1636972.6799999997</v>
      </c>
      <c r="D81" s="123" t="s">
        <v>727</v>
      </c>
      <c r="E81" s="134"/>
      <c r="F81" s="133">
        <f>$C81*F80</f>
        <v>818486.33999999985</v>
      </c>
      <c r="G81" s="133">
        <f>$C81*G80</f>
        <v>818486.33999999985</v>
      </c>
      <c r="H81" s="134"/>
      <c r="I81" s="134"/>
      <c r="J81" s="134"/>
      <c r="K81" s="134"/>
      <c r="L81" s="134"/>
      <c r="M81" s="134"/>
      <c r="N81" s="134"/>
      <c r="O81" s="134"/>
      <c r="P81" s="134"/>
      <c r="Q81" s="134"/>
      <c r="R81" s="134"/>
      <c r="S81" s="134"/>
      <c r="T81" s="134"/>
      <c r="U81" s="134"/>
      <c r="V81" s="134"/>
      <c r="W81" s="133">
        <f>SUM(E81:V81)</f>
        <v>1636972.6799999997</v>
      </c>
    </row>
    <row r="82" spans="1:23" s="118" customFormat="1" ht="15" x14ac:dyDescent="0.25">
      <c r="A82" s="196" t="s">
        <v>583</v>
      </c>
      <c r="B82" s="197" t="s">
        <v>524</v>
      </c>
      <c r="C82" s="140"/>
      <c r="D82" s="123" t="s">
        <v>725</v>
      </c>
      <c r="E82" s="126"/>
      <c r="F82" s="134"/>
      <c r="G82" s="124"/>
      <c r="H82" s="124"/>
      <c r="I82" s="124"/>
      <c r="J82" s="124"/>
      <c r="K82" s="124"/>
      <c r="L82" s="124"/>
      <c r="M82" s="124"/>
      <c r="N82" s="134"/>
      <c r="O82" s="126"/>
      <c r="P82" s="126"/>
      <c r="Q82" s="126"/>
      <c r="R82" s="126"/>
      <c r="S82" s="126"/>
      <c r="T82" s="126"/>
      <c r="U82" s="126"/>
      <c r="V82" s="126"/>
      <c r="W82" s="133"/>
    </row>
    <row r="83" spans="1:23" s="118" customFormat="1" ht="15" x14ac:dyDescent="0.25">
      <c r="A83" s="196"/>
      <c r="B83" s="197"/>
      <c r="C83" s="128">
        <f>C84/C$109</f>
        <v>0.36073669425574573</v>
      </c>
      <c r="D83" s="123" t="s">
        <v>726</v>
      </c>
      <c r="E83" s="144"/>
      <c r="F83" s="138"/>
      <c r="G83" s="129">
        <v>1.4850034947532245E-2</v>
      </c>
      <c r="H83" s="129">
        <v>0.1953359740072462</v>
      </c>
      <c r="I83" s="129">
        <v>0.19792843549935377</v>
      </c>
      <c r="J83" s="129">
        <v>0.22591889847656058</v>
      </c>
      <c r="K83" s="129">
        <v>0.22591889847656058</v>
      </c>
      <c r="L83" s="129">
        <v>7.0023879296373284E-2</v>
      </c>
      <c r="M83" s="129">
        <v>7.0023879296373284E-2</v>
      </c>
      <c r="N83" s="138"/>
      <c r="O83" s="130"/>
      <c r="P83" s="130"/>
      <c r="Q83" s="130"/>
      <c r="R83" s="130"/>
      <c r="S83" s="130"/>
      <c r="T83" s="130"/>
      <c r="U83" s="130"/>
      <c r="V83" s="130"/>
      <c r="W83" s="131">
        <f>SUM(E83:V83)</f>
        <v>1</v>
      </c>
    </row>
    <row r="84" spans="1:23" s="118" customFormat="1" ht="15" x14ac:dyDescent="0.25">
      <c r="A84" s="196"/>
      <c r="B84" s="197"/>
      <c r="C84" s="140">
        <f>PLANILHA!I398</f>
        <v>4744432.09</v>
      </c>
      <c r="D84" s="123" t="s">
        <v>727</v>
      </c>
      <c r="E84" s="134"/>
      <c r="F84" s="134"/>
      <c r="G84" s="133">
        <f>$C84*G83</f>
        <v>70454.982342693445</v>
      </c>
      <c r="H84" s="133">
        <f t="shared" ref="H84:M84" si="70">$C84*H83</f>
        <v>926758.26341138477</v>
      </c>
      <c r="I84" s="133">
        <f t="shared" si="70"/>
        <v>939058.02090662916</v>
      </c>
      <c r="J84" s="133">
        <f t="shared" si="70"/>
        <v>1071856.8716696461</v>
      </c>
      <c r="K84" s="133">
        <f t="shared" si="70"/>
        <v>1071856.8716696461</v>
      </c>
      <c r="L84" s="133">
        <f t="shared" si="70"/>
        <v>332223.54000000004</v>
      </c>
      <c r="M84" s="133">
        <f t="shared" si="70"/>
        <v>332223.54000000004</v>
      </c>
      <c r="N84" s="134"/>
      <c r="O84" s="134"/>
      <c r="P84" s="134"/>
      <c r="Q84" s="134"/>
      <c r="R84" s="134"/>
      <c r="S84" s="134"/>
      <c r="T84" s="134"/>
      <c r="U84" s="134"/>
      <c r="V84" s="134"/>
      <c r="W84" s="133">
        <f>SUM(E84:V84)</f>
        <v>4744432.09</v>
      </c>
    </row>
    <row r="85" spans="1:23" s="118" customFormat="1" ht="15" x14ac:dyDescent="0.25">
      <c r="A85" s="196" t="s">
        <v>596</v>
      </c>
      <c r="B85" s="197" t="s">
        <v>530</v>
      </c>
      <c r="C85" s="140"/>
      <c r="D85" s="123" t="s">
        <v>725</v>
      </c>
      <c r="E85" s="126"/>
      <c r="F85" s="134"/>
      <c r="G85" s="134"/>
      <c r="H85" s="134"/>
      <c r="I85" s="134"/>
      <c r="J85" s="134"/>
      <c r="K85" s="134"/>
      <c r="L85" s="124"/>
      <c r="M85" s="124"/>
      <c r="N85" s="134"/>
      <c r="O85" s="126"/>
      <c r="P85" s="126"/>
      <c r="Q85" s="126"/>
      <c r="R85" s="126"/>
      <c r="S85" s="126"/>
      <c r="T85" s="126"/>
      <c r="U85" s="126"/>
      <c r="V85" s="126"/>
      <c r="W85" s="133"/>
    </row>
    <row r="86" spans="1:23" s="118" customFormat="1" ht="15" x14ac:dyDescent="0.25">
      <c r="A86" s="196"/>
      <c r="B86" s="197"/>
      <c r="C86" s="128">
        <f>C87/C$109</f>
        <v>6.0882705558610417E-2</v>
      </c>
      <c r="D86" s="123" t="s">
        <v>726</v>
      </c>
      <c r="E86" s="144"/>
      <c r="F86" s="145"/>
      <c r="G86" s="145"/>
      <c r="H86" s="145"/>
      <c r="I86" s="145"/>
      <c r="J86" s="145"/>
      <c r="K86" s="145"/>
      <c r="L86" s="129">
        <v>0.50011064234076252</v>
      </c>
      <c r="M86" s="129">
        <v>0.49988935765923748</v>
      </c>
      <c r="N86" s="145"/>
      <c r="O86" s="130"/>
      <c r="P86" s="130"/>
      <c r="Q86" s="130"/>
      <c r="R86" s="130"/>
      <c r="S86" s="130"/>
      <c r="T86" s="130"/>
      <c r="U86" s="130"/>
      <c r="V86" s="130"/>
      <c r="W86" s="131">
        <f>SUM(E86:V86)</f>
        <v>1</v>
      </c>
    </row>
    <row r="87" spans="1:23" s="118" customFormat="1" ht="15" x14ac:dyDescent="0.25">
      <c r="A87" s="196"/>
      <c r="B87" s="197"/>
      <c r="C87" s="140">
        <f>PLANILHA!I411</f>
        <v>800733.24</v>
      </c>
      <c r="D87" s="123" t="s">
        <v>727</v>
      </c>
      <c r="E87" s="134"/>
      <c r="F87" s="134"/>
      <c r="G87" s="134"/>
      <c r="H87" s="134"/>
      <c r="I87" s="134"/>
      <c r="J87" s="134"/>
      <c r="K87" s="134"/>
      <c r="L87" s="133">
        <f t="shared" ref="L87" si="71">$C87*L86</f>
        <v>400455.21499999997</v>
      </c>
      <c r="M87" s="133">
        <f t="shared" ref="M87" si="72">$C87*M86</f>
        <v>400278.02500000002</v>
      </c>
      <c r="N87" s="134"/>
      <c r="O87" s="134"/>
      <c r="P87" s="134"/>
      <c r="Q87" s="134"/>
      <c r="R87" s="134"/>
      <c r="S87" s="134"/>
      <c r="T87" s="134"/>
      <c r="U87" s="134"/>
      <c r="V87" s="134"/>
      <c r="W87" s="133">
        <f>SUM(E87:V87)</f>
        <v>800733.24</v>
      </c>
    </row>
    <row r="88" spans="1:23" s="118" customFormat="1" ht="15" x14ac:dyDescent="0.25">
      <c r="A88" s="188" t="s">
        <v>603</v>
      </c>
      <c r="B88" s="190" t="s">
        <v>533</v>
      </c>
      <c r="C88" s="132"/>
      <c r="D88" s="123" t="s">
        <v>725</v>
      </c>
      <c r="E88" s="126"/>
      <c r="F88" s="126"/>
      <c r="G88" s="126"/>
      <c r="H88" s="126"/>
      <c r="I88" s="126"/>
      <c r="J88" s="126"/>
      <c r="K88" s="126"/>
      <c r="L88" s="124"/>
      <c r="M88" s="126"/>
      <c r="N88" s="126"/>
      <c r="O88" s="126"/>
      <c r="P88" s="126"/>
      <c r="Q88" s="126"/>
      <c r="R88" s="126"/>
      <c r="S88" s="126"/>
      <c r="T88" s="126"/>
      <c r="U88" s="126"/>
      <c r="V88" s="126"/>
      <c r="W88" s="133"/>
    </row>
    <row r="89" spans="1:23" s="118" customFormat="1" ht="15" x14ac:dyDescent="0.25">
      <c r="A89" s="188"/>
      <c r="B89" s="190"/>
      <c r="C89" s="128">
        <f>C90/C$109</f>
        <v>1.1287825241726318E-3</v>
      </c>
      <c r="D89" s="123" t="s">
        <v>726</v>
      </c>
      <c r="E89" s="130"/>
      <c r="F89" s="130"/>
      <c r="G89" s="130"/>
      <c r="H89" s="130"/>
      <c r="I89" s="130"/>
      <c r="J89" s="130"/>
      <c r="K89" s="130"/>
      <c r="L89" s="129">
        <v>1</v>
      </c>
      <c r="M89" s="130"/>
      <c r="N89" s="130"/>
      <c r="O89" s="130"/>
      <c r="P89" s="130"/>
      <c r="Q89" s="130"/>
      <c r="R89" s="130"/>
      <c r="S89" s="130"/>
      <c r="T89" s="130"/>
      <c r="U89" s="130"/>
      <c r="V89" s="130"/>
      <c r="W89" s="131">
        <f>SUM(E89:V89)</f>
        <v>1</v>
      </c>
    </row>
    <row r="90" spans="1:23" s="118" customFormat="1" ht="15" x14ac:dyDescent="0.25">
      <c r="A90" s="189"/>
      <c r="B90" s="191"/>
      <c r="C90" s="132">
        <f>PLANILHA!I418</f>
        <v>14845.82</v>
      </c>
      <c r="D90" s="123" t="s">
        <v>727</v>
      </c>
      <c r="E90" s="134"/>
      <c r="F90" s="134"/>
      <c r="G90" s="134"/>
      <c r="H90" s="134"/>
      <c r="I90" s="134"/>
      <c r="J90" s="134"/>
      <c r="K90" s="134"/>
      <c r="L90" s="133">
        <f t="shared" ref="L90" si="73">$C90*L89</f>
        <v>14845.82</v>
      </c>
      <c r="M90" s="134"/>
      <c r="N90" s="134"/>
      <c r="O90" s="134"/>
      <c r="P90" s="134"/>
      <c r="Q90" s="134"/>
      <c r="R90" s="134"/>
      <c r="S90" s="134"/>
      <c r="T90" s="134"/>
      <c r="U90" s="134"/>
      <c r="V90" s="134"/>
      <c r="W90" s="133">
        <f>SUM(E90:V90)</f>
        <v>14845.82</v>
      </c>
    </row>
    <row r="91" spans="1:23" s="118" customFormat="1" ht="15" x14ac:dyDescent="0.25">
      <c r="A91" s="188" t="s">
        <v>608</v>
      </c>
      <c r="B91" s="190" t="s">
        <v>535</v>
      </c>
      <c r="C91" s="132"/>
      <c r="D91" s="123" t="s">
        <v>725</v>
      </c>
      <c r="E91" s="126"/>
      <c r="F91" s="134"/>
      <c r="G91" s="134"/>
      <c r="H91" s="134"/>
      <c r="I91" s="134"/>
      <c r="J91" s="134"/>
      <c r="K91" s="134"/>
      <c r="L91" s="124"/>
      <c r="M91" s="134"/>
      <c r="N91" s="134"/>
      <c r="O91" s="134"/>
      <c r="P91" s="134"/>
      <c r="Q91" s="134"/>
      <c r="R91" s="134"/>
      <c r="S91" s="134"/>
      <c r="T91" s="134"/>
      <c r="U91" s="134"/>
      <c r="V91" s="134"/>
      <c r="W91" s="133"/>
    </row>
    <row r="92" spans="1:23" s="118" customFormat="1" ht="15" x14ac:dyDescent="0.25">
      <c r="A92" s="188"/>
      <c r="B92" s="190"/>
      <c r="C92" s="128">
        <f>C93/C$109</f>
        <v>5.5804625038320989E-3</v>
      </c>
      <c r="D92" s="123" t="s">
        <v>726</v>
      </c>
      <c r="E92" s="130"/>
      <c r="F92" s="146"/>
      <c r="G92" s="138"/>
      <c r="H92" s="138"/>
      <c r="I92" s="138"/>
      <c r="J92" s="138"/>
      <c r="K92" s="138"/>
      <c r="L92" s="129">
        <v>1</v>
      </c>
      <c r="M92" s="138"/>
      <c r="N92" s="138"/>
      <c r="O92" s="138"/>
      <c r="P92" s="138"/>
      <c r="Q92" s="138"/>
      <c r="R92" s="138"/>
      <c r="S92" s="138"/>
      <c r="T92" s="138"/>
      <c r="U92" s="138"/>
      <c r="V92" s="138"/>
      <c r="W92" s="131">
        <f>SUM(E92:V92)</f>
        <v>1</v>
      </c>
    </row>
    <row r="93" spans="1:23" s="118" customFormat="1" ht="15" x14ac:dyDescent="0.25">
      <c r="A93" s="189"/>
      <c r="B93" s="191"/>
      <c r="C93" s="132">
        <f>PLANILHA!I423</f>
        <v>73394.600000000006</v>
      </c>
      <c r="D93" s="123" t="s">
        <v>727</v>
      </c>
      <c r="E93" s="134"/>
      <c r="F93" s="134"/>
      <c r="G93" s="147"/>
      <c r="H93" s="147"/>
      <c r="I93" s="147"/>
      <c r="J93" s="147"/>
      <c r="K93" s="147"/>
      <c r="L93" s="133">
        <f t="shared" ref="L93" si="74">$C93*L92</f>
        <v>73394.600000000006</v>
      </c>
      <c r="M93" s="147"/>
      <c r="N93" s="147"/>
      <c r="O93" s="147"/>
      <c r="P93" s="147"/>
      <c r="Q93" s="147"/>
      <c r="R93" s="147"/>
      <c r="S93" s="147"/>
      <c r="T93" s="147"/>
      <c r="U93" s="147"/>
      <c r="V93" s="147"/>
      <c r="W93" s="133">
        <f>SUM(E93:V93)</f>
        <v>73394.600000000006</v>
      </c>
    </row>
    <row r="94" spans="1:23" s="118" customFormat="1" ht="15" x14ac:dyDescent="0.25">
      <c r="A94" s="188" t="s">
        <v>614</v>
      </c>
      <c r="B94" s="190" t="s">
        <v>537</v>
      </c>
      <c r="C94" s="132"/>
      <c r="D94" s="123" t="s">
        <v>725</v>
      </c>
      <c r="E94" s="126"/>
      <c r="F94" s="134"/>
      <c r="G94" s="134"/>
      <c r="H94" s="134"/>
      <c r="I94" s="134"/>
      <c r="J94" s="134"/>
      <c r="K94" s="134"/>
      <c r="L94" s="124"/>
      <c r="M94" s="134"/>
      <c r="N94" s="134"/>
      <c r="O94" s="134"/>
      <c r="P94" s="134"/>
      <c r="Q94" s="134"/>
      <c r="R94" s="134"/>
      <c r="S94" s="134"/>
      <c r="T94" s="134"/>
      <c r="U94" s="134"/>
      <c r="V94" s="134"/>
      <c r="W94" s="133"/>
    </row>
    <row r="95" spans="1:23" s="118" customFormat="1" ht="15" x14ac:dyDescent="0.25">
      <c r="A95" s="188"/>
      <c r="B95" s="190"/>
      <c r="C95" s="128">
        <f>C96/C$109</f>
        <v>1.6036159799709001E-3</v>
      </c>
      <c r="D95" s="123" t="s">
        <v>726</v>
      </c>
      <c r="E95" s="130"/>
      <c r="F95" s="146"/>
      <c r="G95" s="138"/>
      <c r="H95" s="138"/>
      <c r="I95" s="138"/>
      <c r="J95" s="138"/>
      <c r="K95" s="138"/>
      <c r="L95" s="129">
        <v>1</v>
      </c>
      <c r="M95" s="138"/>
      <c r="N95" s="138"/>
      <c r="O95" s="138"/>
      <c r="P95" s="138"/>
      <c r="Q95" s="138"/>
      <c r="R95" s="138"/>
      <c r="S95" s="138"/>
      <c r="T95" s="138"/>
      <c r="U95" s="138"/>
      <c r="V95" s="138"/>
      <c r="W95" s="131">
        <f>SUM(E95:V95)</f>
        <v>1</v>
      </c>
    </row>
    <row r="96" spans="1:23" s="118" customFormat="1" ht="15" x14ac:dyDescent="0.25">
      <c r="A96" s="189"/>
      <c r="B96" s="191"/>
      <c r="C96" s="132">
        <f>PLANILHA!I429</f>
        <v>21090.859999999997</v>
      </c>
      <c r="D96" s="123" t="s">
        <v>727</v>
      </c>
      <c r="E96" s="134"/>
      <c r="F96" s="134"/>
      <c r="G96" s="147"/>
      <c r="H96" s="147"/>
      <c r="I96" s="147"/>
      <c r="J96" s="147"/>
      <c r="K96" s="147"/>
      <c r="L96" s="133">
        <f t="shared" ref="L96" si="75">$C96*L95</f>
        <v>21090.859999999997</v>
      </c>
      <c r="M96" s="147"/>
      <c r="N96" s="147"/>
      <c r="O96" s="147"/>
      <c r="P96" s="147"/>
      <c r="Q96" s="147"/>
      <c r="R96" s="147"/>
      <c r="S96" s="147"/>
      <c r="T96" s="147"/>
      <c r="U96" s="147"/>
      <c r="V96" s="147"/>
      <c r="W96" s="133">
        <f>SUM(E96:V96)</f>
        <v>21090.859999999997</v>
      </c>
    </row>
    <row r="97" spans="1:24" s="118" customFormat="1" ht="15" x14ac:dyDescent="0.25">
      <c r="A97" s="188" t="s">
        <v>623</v>
      </c>
      <c r="B97" s="190" t="s">
        <v>539</v>
      </c>
      <c r="C97" s="132"/>
      <c r="D97" s="123" t="s">
        <v>725</v>
      </c>
      <c r="E97" s="126"/>
      <c r="F97" s="134"/>
      <c r="G97" s="134"/>
      <c r="H97" s="134"/>
      <c r="I97" s="134"/>
      <c r="J97" s="134"/>
      <c r="K97" s="134"/>
      <c r="L97" s="134"/>
      <c r="M97" s="124"/>
      <c r="N97" s="134"/>
      <c r="O97" s="134"/>
      <c r="P97" s="134"/>
      <c r="Q97" s="134"/>
      <c r="R97" s="134"/>
      <c r="S97" s="134"/>
      <c r="T97" s="134"/>
      <c r="U97" s="134"/>
      <c r="V97" s="134"/>
      <c r="W97" s="133"/>
    </row>
    <row r="98" spans="1:24" s="118" customFormat="1" ht="15" x14ac:dyDescent="0.25">
      <c r="A98" s="188"/>
      <c r="B98" s="190"/>
      <c r="C98" s="128">
        <f>C99/C$109</f>
        <v>3.3527977053639641E-3</v>
      </c>
      <c r="D98" s="123" t="s">
        <v>726</v>
      </c>
      <c r="E98" s="130"/>
      <c r="F98" s="146"/>
      <c r="G98" s="138"/>
      <c r="H98" s="138"/>
      <c r="I98" s="138"/>
      <c r="J98" s="138"/>
      <c r="K98" s="138"/>
      <c r="L98" s="138"/>
      <c r="M98" s="129">
        <v>1</v>
      </c>
      <c r="N98" s="138"/>
      <c r="O98" s="138"/>
      <c r="P98" s="138"/>
      <c r="Q98" s="138"/>
      <c r="R98" s="138"/>
      <c r="S98" s="138"/>
      <c r="T98" s="138"/>
      <c r="U98" s="138"/>
      <c r="V98" s="138"/>
      <c r="W98" s="131">
        <f>SUM(E98:V98)</f>
        <v>1</v>
      </c>
    </row>
    <row r="99" spans="1:24" s="118" customFormat="1" ht="15" x14ac:dyDescent="0.25">
      <c r="A99" s="189"/>
      <c r="B99" s="191"/>
      <c r="C99" s="132">
        <f>PLANILHA!I438</f>
        <v>44096.21</v>
      </c>
      <c r="D99" s="123" t="s">
        <v>727</v>
      </c>
      <c r="E99" s="134"/>
      <c r="F99" s="134"/>
      <c r="G99" s="147"/>
      <c r="H99" s="147"/>
      <c r="I99" s="147"/>
      <c r="J99" s="147"/>
      <c r="K99" s="147"/>
      <c r="L99" s="147"/>
      <c r="M99" s="133">
        <f t="shared" ref="M99" si="76">$C99*M98</f>
        <v>44096.21</v>
      </c>
      <c r="N99" s="147"/>
      <c r="O99" s="147"/>
      <c r="P99" s="147"/>
      <c r="Q99" s="147"/>
      <c r="R99" s="147"/>
      <c r="S99" s="147"/>
      <c r="T99" s="147"/>
      <c r="U99" s="147"/>
      <c r="V99" s="147"/>
      <c r="W99" s="133">
        <f>SUM(E99:V99)</f>
        <v>44096.21</v>
      </c>
    </row>
    <row r="100" spans="1:24" s="118" customFormat="1" ht="15" x14ac:dyDescent="0.25">
      <c r="A100" s="188" t="s">
        <v>630</v>
      </c>
      <c r="B100" s="190" t="s">
        <v>705</v>
      </c>
      <c r="C100" s="132"/>
      <c r="D100" s="123" t="s">
        <v>725</v>
      </c>
      <c r="E100" s="126"/>
      <c r="F100" s="134"/>
      <c r="G100" s="134"/>
      <c r="H100" s="134"/>
      <c r="I100" s="134"/>
      <c r="J100" s="134"/>
      <c r="K100" s="134"/>
      <c r="L100" s="134"/>
      <c r="M100" s="124"/>
      <c r="N100" s="134"/>
      <c r="O100" s="134"/>
      <c r="P100" s="134"/>
      <c r="Q100" s="134"/>
      <c r="R100" s="134"/>
      <c r="S100" s="134"/>
      <c r="T100" s="134"/>
      <c r="U100" s="134"/>
      <c r="V100" s="134"/>
      <c r="W100" s="133"/>
    </row>
    <row r="101" spans="1:24" s="118" customFormat="1" ht="15" x14ac:dyDescent="0.25">
      <c r="A101" s="188"/>
      <c r="B101" s="190"/>
      <c r="C101" s="128">
        <f>C102/C$109</f>
        <v>6.6063166967557352E-4</v>
      </c>
      <c r="D101" s="123" t="s">
        <v>726</v>
      </c>
      <c r="E101" s="130"/>
      <c r="F101" s="146"/>
      <c r="G101" s="138"/>
      <c r="H101" s="138"/>
      <c r="I101" s="138"/>
      <c r="J101" s="138"/>
      <c r="K101" s="138"/>
      <c r="L101" s="138"/>
      <c r="M101" s="129">
        <v>1</v>
      </c>
      <c r="N101" s="138"/>
      <c r="O101" s="138"/>
      <c r="P101" s="138"/>
      <c r="Q101" s="138"/>
      <c r="R101" s="138"/>
      <c r="S101" s="138"/>
      <c r="T101" s="138"/>
      <c r="U101" s="138"/>
      <c r="V101" s="138"/>
      <c r="W101" s="131">
        <f>SUM(E101:V101)</f>
        <v>1</v>
      </c>
    </row>
    <row r="102" spans="1:24" s="118" customFormat="1" ht="15" x14ac:dyDescent="0.25">
      <c r="A102" s="189"/>
      <c r="B102" s="191"/>
      <c r="C102" s="132">
        <f>PLANILHA!I445</f>
        <v>8688.6700000000019</v>
      </c>
      <c r="D102" s="123" t="s">
        <v>727</v>
      </c>
      <c r="E102" s="134"/>
      <c r="F102" s="134"/>
      <c r="G102" s="147"/>
      <c r="H102" s="147"/>
      <c r="I102" s="147"/>
      <c r="J102" s="147"/>
      <c r="K102" s="147"/>
      <c r="L102" s="147"/>
      <c r="M102" s="133">
        <f t="shared" ref="M102" si="77">$C102*M101</f>
        <v>8688.6700000000019</v>
      </c>
      <c r="N102" s="147"/>
      <c r="O102" s="147"/>
      <c r="P102" s="147"/>
      <c r="Q102" s="147"/>
      <c r="R102" s="147"/>
      <c r="S102" s="147"/>
      <c r="T102" s="147"/>
      <c r="U102" s="147"/>
      <c r="V102" s="147"/>
      <c r="W102" s="133">
        <f>SUM(E102:V102)</f>
        <v>8688.6700000000019</v>
      </c>
    </row>
    <row r="103" spans="1:24" s="118" customFormat="1" ht="15" x14ac:dyDescent="0.25">
      <c r="A103" s="188" t="s">
        <v>645</v>
      </c>
      <c r="B103" s="190" t="s">
        <v>151</v>
      </c>
      <c r="C103" s="132"/>
      <c r="D103" s="123" t="s">
        <v>725</v>
      </c>
      <c r="E103" s="124"/>
      <c r="F103" s="124"/>
      <c r="G103" s="124"/>
      <c r="H103" s="124"/>
      <c r="I103" s="124"/>
      <c r="J103" s="124"/>
      <c r="K103" s="124"/>
      <c r="L103" s="124"/>
      <c r="M103" s="124"/>
      <c r="N103" s="134"/>
      <c r="O103" s="134"/>
      <c r="P103" s="134"/>
      <c r="Q103" s="134"/>
      <c r="R103" s="134"/>
      <c r="S103" s="134"/>
      <c r="T103" s="134"/>
      <c r="U103" s="134"/>
      <c r="V103" s="134"/>
      <c r="W103" s="133"/>
    </row>
    <row r="104" spans="1:24" s="118" customFormat="1" ht="15" x14ac:dyDescent="0.25">
      <c r="A104" s="188"/>
      <c r="B104" s="190"/>
      <c r="C104" s="128">
        <f>C105/C$109</f>
        <v>4.6577731069435191E-2</v>
      </c>
      <c r="D104" s="123" t="s">
        <v>726</v>
      </c>
      <c r="E104" s="129">
        <v>2.607182704167613E-2</v>
      </c>
      <c r="F104" s="129">
        <v>0.10628305007604338</v>
      </c>
      <c r="G104" s="129">
        <v>0.11604592966856268</v>
      </c>
      <c r="H104" s="129">
        <v>0.12544342168098654</v>
      </c>
      <c r="I104" s="129">
        <v>0.12639228646081194</v>
      </c>
      <c r="J104" s="129">
        <v>0.14293851142461528</v>
      </c>
      <c r="K104" s="129">
        <v>0.14293851142461528</v>
      </c>
      <c r="L104" s="129">
        <v>0.11061437186504369</v>
      </c>
      <c r="M104" s="129">
        <v>0.10327209035764492</v>
      </c>
      <c r="N104" s="138"/>
      <c r="O104" s="138"/>
      <c r="P104" s="138"/>
      <c r="Q104" s="138"/>
      <c r="R104" s="138"/>
      <c r="S104" s="138"/>
      <c r="T104" s="138"/>
      <c r="U104" s="138"/>
      <c r="V104" s="138"/>
      <c r="W104" s="131">
        <f>SUM(E104:V104)</f>
        <v>0.99999999999999978</v>
      </c>
    </row>
    <row r="105" spans="1:24" s="118" customFormat="1" ht="15" x14ac:dyDescent="0.25">
      <c r="A105" s="189"/>
      <c r="B105" s="191"/>
      <c r="C105" s="132">
        <f>PLANILHA!I460</f>
        <v>612593.30000000005</v>
      </c>
      <c r="D105" s="123" t="s">
        <v>727</v>
      </c>
      <c r="E105" s="133">
        <f t="shared" ref="E105" si="78">$C105*E104</f>
        <v>15971.426564489619</v>
      </c>
      <c r="F105" s="133">
        <f t="shared" ref="F105" si="79">$C105*F104</f>
        <v>65108.284380148674</v>
      </c>
      <c r="G105" s="133">
        <f t="shared" ref="G105" si="80">$C105*G104</f>
        <v>71088.959007232726</v>
      </c>
      <c r="H105" s="133">
        <f t="shared" ref="H105" si="81">$C105*H104</f>
        <v>76845.799650847097</v>
      </c>
      <c r="I105" s="133">
        <f t="shared" ref="I105" si="82">$C105*I104</f>
        <v>77427.067857574104</v>
      </c>
      <c r="J105" s="133">
        <f t="shared" ref="J105" si="83">$C105*J104</f>
        <v>87563.17441069278</v>
      </c>
      <c r="K105" s="133">
        <f t="shared" ref="K105" si="84">$C105*K104</f>
        <v>87563.17441069278</v>
      </c>
      <c r="L105" s="133">
        <f t="shared" ref="L105" si="85">$C105*L104</f>
        <v>67761.623088234279</v>
      </c>
      <c r="M105" s="133">
        <f t="shared" ref="M105" si="86">$C105*M104</f>
        <v>63263.790630087889</v>
      </c>
      <c r="N105" s="147"/>
      <c r="O105" s="147"/>
      <c r="P105" s="147"/>
      <c r="Q105" s="147"/>
      <c r="R105" s="147"/>
      <c r="S105" s="147"/>
      <c r="T105" s="147"/>
      <c r="U105" s="147"/>
      <c r="V105" s="147"/>
      <c r="W105" s="133">
        <f>SUM(E105:V105)</f>
        <v>612593.29999999993</v>
      </c>
    </row>
    <row r="106" spans="1:24" s="118" customFormat="1" ht="15" x14ac:dyDescent="0.25">
      <c r="A106" s="188" t="s">
        <v>647</v>
      </c>
      <c r="B106" s="190" t="s">
        <v>152</v>
      </c>
      <c r="C106" s="132"/>
      <c r="D106" s="123" t="s">
        <v>725</v>
      </c>
      <c r="E106" s="124"/>
      <c r="F106" s="134"/>
      <c r="G106" s="134"/>
      <c r="H106" s="134"/>
      <c r="I106" s="134"/>
      <c r="J106" s="134"/>
      <c r="K106" s="134"/>
      <c r="L106" s="134"/>
      <c r="M106" s="134"/>
      <c r="N106" s="134"/>
      <c r="O106" s="134"/>
      <c r="P106" s="134"/>
      <c r="Q106" s="134"/>
      <c r="R106" s="134"/>
      <c r="S106" s="134"/>
      <c r="T106" s="134"/>
      <c r="U106" s="134"/>
      <c r="V106" s="134"/>
      <c r="W106" s="133"/>
    </row>
    <row r="107" spans="1:24" s="118" customFormat="1" ht="15" x14ac:dyDescent="0.25">
      <c r="A107" s="188"/>
      <c r="B107" s="190"/>
      <c r="C107" s="128">
        <f>C108/C$109</f>
        <v>2.6642936044106841E-3</v>
      </c>
      <c r="D107" s="123" t="s">
        <v>726</v>
      </c>
      <c r="E107" s="129">
        <v>1</v>
      </c>
      <c r="F107" s="146"/>
      <c r="G107" s="138"/>
      <c r="H107" s="138"/>
      <c r="I107" s="138"/>
      <c r="J107" s="138"/>
      <c r="K107" s="138"/>
      <c r="L107" s="138"/>
      <c r="M107" s="138"/>
      <c r="N107" s="138"/>
      <c r="O107" s="138"/>
      <c r="P107" s="138"/>
      <c r="Q107" s="138"/>
      <c r="R107" s="138"/>
      <c r="S107" s="138"/>
      <c r="T107" s="138"/>
      <c r="U107" s="138"/>
      <c r="V107" s="138"/>
      <c r="W107" s="131">
        <f>SUM(E107:V107)</f>
        <v>1</v>
      </c>
    </row>
    <row r="108" spans="1:24" s="118" customFormat="1" ht="15" x14ac:dyDescent="0.25">
      <c r="A108" s="189"/>
      <c r="B108" s="191"/>
      <c r="C108" s="132">
        <f>PLANILHA!I462</f>
        <v>35040.959999999999</v>
      </c>
      <c r="D108" s="123" t="s">
        <v>727</v>
      </c>
      <c r="E108" s="133">
        <f t="shared" ref="E108" si="87">$C108*E107</f>
        <v>35040.959999999999</v>
      </c>
      <c r="F108" s="134"/>
      <c r="G108" s="147"/>
      <c r="H108" s="147"/>
      <c r="I108" s="147"/>
      <c r="J108" s="147"/>
      <c r="K108" s="147"/>
      <c r="L108" s="147"/>
      <c r="M108" s="147"/>
      <c r="N108" s="147"/>
      <c r="O108" s="147"/>
      <c r="P108" s="147"/>
      <c r="Q108" s="147"/>
      <c r="R108" s="147"/>
      <c r="S108" s="147"/>
      <c r="T108" s="147"/>
      <c r="U108" s="147"/>
      <c r="V108" s="147"/>
      <c r="W108" s="133">
        <f>SUM(E108:V108)</f>
        <v>35040.959999999999</v>
      </c>
    </row>
    <row r="109" spans="1:24" s="118" customFormat="1" ht="15" x14ac:dyDescent="0.2">
      <c r="A109" s="200" t="s">
        <v>728</v>
      </c>
      <c r="B109" s="200"/>
      <c r="C109" s="201">
        <f>(C11+C14+C17+C20+C23+C26+C29+C32+C35+C38+C41+C44+C47+C50+C53+C56+C59+C62+C65+C68)+(C72+C75+C78+C81+C84+C87+C90+C93+C96+C99+C102+C105+C108)</f>
        <v>13152064</v>
      </c>
      <c r="D109" s="202"/>
      <c r="E109" s="148">
        <f>(E11+E14+E17+E20+E23+E26+E29+E32+E35+E38+E41+E44+E47+E50+E53+E56+E59+E62+E65+E68)+(E72+E75+E78+E81+E84+E87+E90+E93+E96+E99+E102+E105+E108)</f>
        <v>605936.17567807902</v>
      </c>
      <c r="F109" s="148">
        <f>(F11+F14+F17+F20+F23+F26+F29+F32+F35+F38+F41+F44+F47+F50+F53+F56+F59+F62+F65+F68)+(F72+F75+F78+F81+F84+F87+F90+F93+F96+F99+F102+F105+F108)</f>
        <v>1239882.7173765253</v>
      </c>
      <c r="G109" s="148">
        <f>(G11+G14+G17+G20+G23+G26+G29+G32+G35+G38+G41+G44+G47+G50+G53+G56+G59+G62+G65+G68)+(G72+G75+G78+G81+G84+G87+G90+G93+G96+G99+G102+G105+G108)</f>
        <v>1389062.0409101443</v>
      </c>
      <c r="H109" s="148">
        <f>(H11+H14+H17+H20+H23+H26+H29+H32+H35+H38+H41+H44+H47+H50+H53+H56+H59+H62+H65+H68)+(H72+H75+H78+H81+H84+H87+H90+H93+H96+H99+H102+H105+H108)</f>
        <v>1454501.9910327466</v>
      </c>
      <c r="I109" s="148">
        <f>(I11+I14+I17+I20+I23+I26+I29+I32+I35+I38+I41+I44+I47+I50+I53+I56+I59+I62+I65+I68)+(I72+I75+I78+I81+I84+I87+I90+I93+I96+I99+I102+I105+I108)</f>
        <v>1348127.206800214</v>
      </c>
      <c r="J109" s="148">
        <f t="shared" ref="J109:V109" si="88">(J11+J14+J17+J20+J23+J26+J29+J32+J35+J38+J41+J44+J47+J50+J53+J56+J59+J62+J65+J68)+(J72+J75+J78+J81+J84+J87+J90+J93+J96+J99+J102+J105+J108)</f>
        <v>1424294.7790199968</v>
      </c>
      <c r="K109" s="148">
        <f t="shared" si="88"/>
        <v>1410957.7131481855</v>
      </c>
      <c r="L109" s="148">
        <f t="shared" si="88"/>
        <v>1205190.3008924914</v>
      </c>
      <c r="M109" s="148">
        <f t="shared" si="88"/>
        <v>1155997.7164013537</v>
      </c>
      <c r="N109" s="148">
        <f t="shared" si="88"/>
        <v>191793.51209795146</v>
      </c>
      <c r="O109" s="148">
        <f t="shared" si="88"/>
        <v>190688.11832120735</v>
      </c>
      <c r="P109" s="148">
        <f t="shared" si="88"/>
        <v>278928.23478479974</v>
      </c>
      <c r="Q109" s="148">
        <f t="shared" si="88"/>
        <v>312242.62199720117</v>
      </c>
      <c r="R109" s="148">
        <f t="shared" si="88"/>
        <v>199668.03074268217</v>
      </c>
      <c r="S109" s="148">
        <f t="shared" si="88"/>
        <v>166848.36889515672</v>
      </c>
      <c r="T109" s="148">
        <f t="shared" si="88"/>
        <v>196254.07843619384</v>
      </c>
      <c r="U109" s="148">
        <f t="shared" si="88"/>
        <v>185654.70808067068</v>
      </c>
      <c r="V109" s="148">
        <f t="shared" si="88"/>
        <v>196035.68538440013</v>
      </c>
      <c r="W109" s="148">
        <f>(W11+W14+W17+W20+W23+W26+W29+W32+W35+W38+W41+W44+W47+W50+W53+W56+W59+W62+W65+W68)+(W72+W75+W78+W81+W84+W87+W90+W93+W96+W99+W102+W105+W108)</f>
        <v>13152064</v>
      </c>
      <c r="X109" s="149"/>
    </row>
    <row r="110" spans="1:24" s="118" customFormat="1" ht="15" x14ac:dyDescent="0.2">
      <c r="A110" s="203" t="s">
        <v>729</v>
      </c>
      <c r="B110" s="203"/>
      <c r="C110" s="203"/>
      <c r="D110" s="203"/>
      <c r="E110" s="150">
        <f>E109/$C109</f>
        <v>4.6071565320703958E-2</v>
      </c>
      <c r="F110" s="150">
        <f>F109/$C109</f>
        <v>9.4272862219688502E-2</v>
      </c>
      <c r="G110" s="150">
        <f t="shared" ref="G110:V110" si="89">G109/$C109</f>
        <v>0.10561551714697741</v>
      </c>
      <c r="H110" s="150">
        <f t="shared" si="89"/>
        <v>0.11059115824198747</v>
      </c>
      <c r="I110" s="150">
        <f t="shared" si="89"/>
        <v>0.10250309052633974</v>
      </c>
      <c r="J110" s="150">
        <f t="shared" si="89"/>
        <v>0.10829439234936789</v>
      </c>
      <c r="K110" s="150">
        <f t="shared" si="89"/>
        <v>0.10728032597379282</v>
      </c>
      <c r="L110" s="150">
        <f t="shared" si="89"/>
        <v>9.1635069666060887E-2</v>
      </c>
      <c r="M110" s="150">
        <f t="shared" si="89"/>
        <v>8.7894775785865534E-2</v>
      </c>
      <c r="N110" s="150">
        <f t="shared" si="89"/>
        <v>1.4582769069398649E-2</v>
      </c>
      <c r="O110" s="150">
        <f t="shared" si="89"/>
        <v>1.4498721898038767E-2</v>
      </c>
      <c r="P110" s="150">
        <f t="shared" si="89"/>
        <v>2.1207943847049385E-2</v>
      </c>
      <c r="Q110" s="150">
        <f t="shared" si="89"/>
        <v>2.3740959745725172E-2</v>
      </c>
      <c r="R110" s="150">
        <f t="shared" si="89"/>
        <v>1.5181497804655008E-2</v>
      </c>
      <c r="S110" s="150">
        <f t="shared" si="89"/>
        <v>1.268609770262346E-2</v>
      </c>
      <c r="T110" s="150">
        <f t="shared" si="89"/>
        <v>1.4921922402156333E-2</v>
      </c>
      <c r="U110" s="150">
        <f t="shared" si="89"/>
        <v>1.4116013127724338E-2</v>
      </c>
      <c r="V110" s="150">
        <f t="shared" si="89"/>
        <v>1.4905317171844672E-2</v>
      </c>
      <c r="W110" s="150">
        <f>SUM(E110:V110)</f>
        <v>0.99999999999999989</v>
      </c>
    </row>
    <row r="111" spans="1:24" s="118" customFormat="1" ht="15" x14ac:dyDescent="0.2">
      <c r="A111" s="203" t="s">
        <v>730</v>
      </c>
      <c r="B111" s="203"/>
      <c r="C111" s="203"/>
      <c r="D111" s="203"/>
      <c r="E111" s="151">
        <f>E109</f>
        <v>605936.17567807902</v>
      </c>
      <c r="F111" s="151">
        <f>F109</f>
        <v>1239882.7173765253</v>
      </c>
      <c r="G111" s="151">
        <f t="shared" ref="G111:V111" si="90">G109</f>
        <v>1389062.0409101443</v>
      </c>
      <c r="H111" s="151">
        <f t="shared" si="90"/>
        <v>1454501.9910327466</v>
      </c>
      <c r="I111" s="151">
        <f t="shared" si="90"/>
        <v>1348127.206800214</v>
      </c>
      <c r="J111" s="151">
        <f t="shared" si="90"/>
        <v>1424294.7790199968</v>
      </c>
      <c r="K111" s="151">
        <f t="shared" si="90"/>
        <v>1410957.7131481855</v>
      </c>
      <c r="L111" s="151">
        <f t="shared" si="90"/>
        <v>1205190.3008924914</v>
      </c>
      <c r="M111" s="151">
        <f t="shared" si="90"/>
        <v>1155997.7164013537</v>
      </c>
      <c r="N111" s="151">
        <f t="shared" si="90"/>
        <v>191793.51209795146</v>
      </c>
      <c r="O111" s="151">
        <f t="shared" si="90"/>
        <v>190688.11832120735</v>
      </c>
      <c r="P111" s="151">
        <f t="shared" si="90"/>
        <v>278928.23478479974</v>
      </c>
      <c r="Q111" s="151">
        <f t="shared" si="90"/>
        <v>312242.62199720117</v>
      </c>
      <c r="R111" s="151">
        <f t="shared" si="90"/>
        <v>199668.03074268217</v>
      </c>
      <c r="S111" s="151">
        <f t="shared" si="90"/>
        <v>166848.36889515672</v>
      </c>
      <c r="T111" s="151">
        <f t="shared" si="90"/>
        <v>196254.07843619384</v>
      </c>
      <c r="U111" s="151">
        <f t="shared" si="90"/>
        <v>185654.70808067068</v>
      </c>
      <c r="V111" s="151">
        <f t="shared" si="90"/>
        <v>196035.68538440013</v>
      </c>
      <c r="W111" s="151">
        <f>SUM(E111:V111)</f>
        <v>13152064</v>
      </c>
    </row>
    <row r="112" spans="1:24" s="118" customFormat="1" ht="15" x14ac:dyDescent="0.25">
      <c r="A112" s="204" t="s">
        <v>731</v>
      </c>
      <c r="B112" s="204"/>
      <c r="C112" s="204"/>
      <c r="D112" s="204"/>
      <c r="E112" s="152">
        <f>E111</f>
        <v>605936.17567807902</v>
      </c>
      <c r="F112" s="152">
        <f>E112+F111</f>
        <v>1845818.8930546043</v>
      </c>
      <c r="G112" s="152">
        <f>F112+G111</f>
        <v>3234880.9339647489</v>
      </c>
      <c r="H112" s="152">
        <f>G112+H111</f>
        <v>4689382.9249974955</v>
      </c>
      <c r="I112" s="152">
        <f t="shared" ref="I112:U112" si="91">H112+I111</f>
        <v>6037510.1317977095</v>
      </c>
      <c r="J112" s="152">
        <f t="shared" si="91"/>
        <v>7461804.910817706</v>
      </c>
      <c r="K112" s="152">
        <f t="shared" si="91"/>
        <v>8872762.6239658911</v>
      </c>
      <c r="L112" s="152">
        <f t="shared" si="91"/>
        <v>10077952.924858382</v>
      </c>
      <c r="M112" s="152">
        <f t="shared" si="91"/>
        <v>11233950.641259735</v>
      </c>
      <c r="N112" s="152">
        <f t="shared" si="91"/>
        <v>11425744.153357686</v>
      </c>
      <c r="O112" s="152">
        <f t="shared" si="91"/>
        <v>11616432.271678895</v>
      </c>
      <c r="P112" s="152">
        <f t="shared" si="91"/>
        <v>11895360.506463695</v>
      </c>
      <c r="Q112" s="152">
        <f t="shared" si="91"/>
        <v>12207603.128460897</v>
      </c>
      <c r="R112" s="152">
        <f t="shared" si="91"/>
        <v>12407271.15920358</v>
      </c>
      <c r="S112" s="152">
        <f t="shared" si="91"/>
        <v>12574119.528098736</v>
      </c>
      <c r="T112" s="152">
        <f t="shared" si="91"/>
        <v>12770373.60653493</v>
      </c>
      <c r="U112" s="152">
        <f t="shared" si="91"/>
        <v>12956028.3146156</v>
      </c>
      <c r="V112" s="152">
        <f>U112+V111</f>
        <v>13152064</v>
      </c>
      <c r="W112" s="153">
        <f>V112/C109</f>
        <v>1</v>
      </c>
    </row>
    <row r="113" spans="1:23" s="118" customFormat="1" ht="15" x14ac:dyDescent="0.2">
      <c r="A113" s="198" t="s">
        <v>732</v>
      </c>
      <c r="B113" s="199"/>
      <c r="C113" s="199"/>
      <c r="D113" s="199"/>
      <c r="E113" s="158">
        <f>E110</f>
        <v>4.6071565320703958E-2</v>
      </c>
      <c r="F113" s="158">
        <f>E113+F110</f>
        <v>0.14034442754039245</v>
      </c>
      <c r="G113" s="158">
        <f t="shared" ref="G113:V113" si="92">F113+G110</f>
        <v>0.24595994468736987</v>
      </c>
      <c r="H113" s="158">
        <f t="shared" si="92"/>
        <v>0.35655110292935732</v>
      </c>
      <c r="I113" s="158">
        <f t="shared" si="92"/>
        <v>0.45905419345569709</v>
      </c>
      <c r="J113" s="158">
        <f t="shared" si="92"/>
        <v>0.56734858580506498</v>
      </c>
      <c r="K113" s="158">
        <f t="shared" si="92"/>
        <v>0.67462891177885775</v>
      </c>
      <c r="L113" s="158">
        <f t="shared" si="92"/>
        <v>0.76626398144491858</v>
      </c>
      <c r="M113" s="158">
        <f t="shared" si="92"/>
        <v>0.85415875723078416</v>
      </c>
      <c r="N113" s="158">
        <f t="shared" si="92"/>
        <v>0.86874152630018275</v>
      </c>
      <c r="O113" s="158">
        <f t="shared" si="92"/>
        <v>0.88324024819822156</v>
      </c>
      <c r="P113" s="158">
        <f t="shared" si="92"/>
        <v>0.90444819204527094</v>
      </c>
      <c r="Q113" s="158">
        <f t="shared" si="92"/>
        <v>0.92818915179099615</v>
      </c>
      <c r="R113" s="158">
        <f t="shared" si="92"/>
        <v>0.9433706495956512</v>
      </c>
      <c r="S113" s="158">
        <f t="shared" si="92"/>
        <v>0.95605674729827461</v>
      </c>
      <c r="T113" s="158">
        <f t="shared" si="92"/>
        <v>0.9709786697004309</v>
      </c>
      <c r="U113" s="158">
        <f t="shared" si="92"/>
        <v>0.98509468282815527</v>
      </c>
      <c r="V113" s="158">
        <f t="shared" si="92"/>
        <v>0.99999999999999989</v>
      </c>
      <c r="W113" s="159">
        <f>V113/W112</f>
        <v>0.99999999999999989</v>
      </c>
    </row>
  </sheetData>
  <sheetProtection algorithmName="SHA-512" hashValue="kmco68gdAzsFuMXqOiNArDbgPXC8gim0wupq6TcWkmhd4d+xIIcUUb88+WultS+4m/7cMK0Sg8RFdmYIo1VWOQ==" saltValue="E4f4/oZydyRMZ1lgiYJ2Qg==" spinCount="100000" sheet="1" objects="1" scenarios="1"/>
  <mergeCells count="78">
    <mergeCell ref="A9:A11"/>
    <mergeCell ref="B9:B11"/>
    <mergeCell ref="A1:W1"/>
    <mergeCell ref="A2:W2"/>
    <mergeCell ref="A3:W3"/>
    <mergeCell ref="B4:W4"/>
    <mergeCell ref="A6:W6"/>
    <mergeCell ref="B5:W5"/>
    <mergeCell ref="A12:A14"/>
    <mergeCell ref="B12:B14"/>
    <mergeCell ref="A15:A17"/>
    <mergeCell ref="B15:B17"/>
    <mergeCell ref="A18:A20"/>
    <mergeCell ref="B18:B20"/>
    <mergeCell ref="A21:A23"/>
    <mergeCell ref="B21:B23"/>
    <mergeCell ref="A24:A26"/>
    <mergeCell ref="B24:B26"/>
    <mergeCell ref="A27:A29"/>
    <mergeCell ref="B27:B29"/>
    <mergeCell ref="A30:A32"/>
    <mergeCell ref="B30:B32"/>
    <mergeCell ref="A70:A72"/>
    <mergeCell ref="B70:B72"/>
    <mergeCell ref="A73:A75"/>
    <mergeCell ref="B73:B75"/>
    <mergeCell ref="A33:A35"/>
    <mergeCell ref="B33:B35"/>
    <mergeCell ref="A36:A38"/>
    <mergeCell ref="B36:B38"/>
    <mergeCell ref="A39:A41"/>
    <mergeCell ref="B39:B41"/>
    <mergeCell ref="A42:A44"/>
    <mergeCell ref="B42:B44"/>
    <mergeCell ref="A45:A47"/>
    <mergeCell ref="B45:B47"/>
    <mergeCell ref="A113:D113"/>
    <mergeCell ref="A85:A87"/>
    <mergeCell ref="B85:B87"/>
    <mergeCell ref="A88:A90"/>
    <mergeCell ref="B88:B90"/>
    <mergeCell ref="A91:A93"/>
    <mergeCell ref="B91:B93"/>
    <mergeCell ref="A109:B109"/>
    <mergeCell ref="C109:D109"/>
    <mergeCell ref="A110:D110"/>
    <mergeCell ref="A111:D111"/>
    <mergeCell ref="A112:D112"/>
    <mergeCell ref="A97:A99"/>
    <mergeCell ref="B97:B99"/>
    <mergeCell ref="A100:A102"/>
    <mergeCell ref="B100:B102"/>
    <mergeCell ref="A79:A81"/>
    <mergeCell ref="B79:B81"/>
    <mergeCell ref="A82:A84"/>
    <mergeCell ref="B82:B84"/>
    <mergeCell ref="A48:A50"/>
    <mergeCell ref="B48:B50"/>
    <mergeCell ref="A51:A53"/>
    <mergeCell ref="B51:B53"/>
    <mergeCell ref="A54:A56"/>
    <mergeCell ref="B54:B56"/>
    <mergeCell ref="A103:A105"/>
    <mergeCell ref="B103:B105"/>
    <mergeCell ref="A106:A108"/>
    <mergeCell ref="B106:B108"/>
    <mergeCell ref="A57:A59"/>
    <mergeCell ref="B57:B59"/>
    <mergeCell ref="A60:A62"/>
    <mergeCell ref="B60:B62"/>
    <mergeCell ref="A94:A96"/>
    <mergeCell ref="B94:B96"/>
    <mergeCell ref="A63:A65"/>
    <mergeCell ref="B63:B65"/>
    <mergeCell ref="A66:A68"/>
    <mergeCell ref="B66:B68"/>
    <mergeCell ref="A76:A78"/>
    <mergeCell ref="B76:B78"/>
  </mergeCells>
  <printOptions horizontalCentered="1"/>
  <pageMargins left="0.31496062992125984" right="0.31496062992125984" top="0.31496062992125984" bottom="0.31496062992125984" header="0" footer="0"/>
  <pageSetup paperSize="9" scale="45" firstPageNumber="0" fitToHeight="2" orientation="landscape" horizontalDpi="300" verticalDpi="300" r:id="rId1"/>
  <rowBreaks count="1" manualBreakCount="1">
    <brk id="68" max="2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showZeros="0" showWhiteSpace="0" view="pageBreakPreview" zoomScale="115" zoomScaleNormal="100" zoomScaleSheetLayoutView="115" zoomScalePageLayoutView="70" workbookViewId="0">
      <pane ySplit="8" topLeftCell="A9" activePane="bottomLeft" state="frozen"/>
      <selection pane="bottomLeft" activeCell="B14" sqref="B14"/>
    </sheetView>
  </sheetViews>
  <sheetFormatPr defaultColWidth="9.140625" defaultRowHeight="12.75" x14ac:dyDescent="0.2"/>
  <cols>
    <col min="1" max="1" width="61.28515625" style="33" customWidth="1"/>
    <col min="2" max="2" width="24" style="33" customWidth="1"/>
    <col min="3" max="16384" width="9.140625" style="33"/>
  </cols>
  <sheetData>
    <row r="1" spans="1:10" x14ac:dyDescent="0.2">
      <c r="A1" s="228" t="s">
        <v>53</v>
      </c>
      <c r="B1" s="229"/>
    </row>
    <row r="2" spans="1:10" x14ac:dyDescent="0.2">
      <c r="A2" s="230" t="s">
        <v>54</v>
      </c>
      <c r="B2" s="231"/>
    </row>
    <row r="3" spans="1:10" x14ac:dyDescent="0.2">
      <c r="A3" s="232" t="s">
        <v>55</v>
      </c>
      <c r="B3" s="233"/>
    </row>
    <row r="4" spans="1:10" x14ac:dyDescent="0.2">
      <c r="A4" s="234" t="s">
        <v>77</v>
      </c>
      <c r="B4" s="235"/>
    </row>
    <row r="5" spans="1:10" ht="15.75" x14ac:dyDescent="0.2">
      <c r="A5" s="236" t="s">
        <v>88</v>
      </c>
      <c r="B5" s="237"/>
    </row>
    <row r="6" spans="1:10" s="38" customFormat="1" ht="12" customHeight="1" x14ac:dyDescent="0.2">
      <c r="A6" s="34"/>
      <c r="B6" s="35"/>
      <c r="C6" s="36"/>
      <c r="D6" s="37"/>
      <c r="E6" s="37"/>
      <c r="F6" s="37"/>
      <c r="G6" s="37"/>
      <c r="H6" s="37"/>
      <c r="I6" s="37"/>
      <c r="J6" s="37"/>
    </row>
    <row r="7" spans="1:10" ht="25.5" customHeight="1" x14ac:dyDescent="0.2">
      <c r="A7" s="238" t="s">
        <v>741</v>
      </c>
      <c r="B7" s="239"/>
      <c r="C7" s="39"/>
      <c r="D7" s="37"/>
      <c r="E7" s="40"/>
      <c r="F7" s="40"/>
      <c r="G7" s="40"/>
      <c r="H7" s="41"/>
      <c r="I7" s="37"/>
      <c r="J7" s="37"/>
    </row>
    <row r="8" spans="1:10" ht="16.5" customHeight="1" x14ac:dyDescent="0.2">
      <c r="A8" s="240" t="s">
        <v>742</v>
      </c>
      <c r="B8" s="240"/>
      <c r="C8" s="39"/>
      <c r="D8" s="37"/>
      <c r="E8" s="40"/>
      <c r="F8" s="40"/>
      <c r="G8" s="40"/>
      <c r="H8" s="41"/>
      <c r="I8" s="37"/>
      <c r="J8" s="37"/>
    </row>
    <row r="9" spans="1:10" x14ac:dyDescent="0.2">
      <c r="A9" s="43"/>
      <c r="B9" s="42"/>
      <c r="C9" s="44"/>
      <c r="D9" s="37"/>
      <c r="E9" s="40"/>
      <c r="F9" s="40"/>
      <c r="G9" s="40"/>
      <c r="H9" s="41"/>
      <c r="I9" s="37"/>
      <c r="J9" s="37"/>
    </row>
    <row r="10" spans="1:10" x14ac:dyDescent="0.2">
      <c r="A10" s="45" t="s">
        <v>78</v>
      </c>
      <c r="B10" s="45" t="s">
        <v>79</v>
      </c>
      <c r="C10" s="44"/>
      <c r="D10" s="37"/>
      <c r="E10" s="37"/>
      <c r="F10" s="37"/>
      <c r="G10" s="37"/>
      <c r="H10" s="37"/>
      <c r="I10" s="37"/>
      <c r="J10" s="37"/>
    </row>
    <row r="11" spans="1:10" ht="22.5" customHeight="1" x14ac:dyDescent="0.2">
      <c r="A11" s="46" t="s">
        <v>80</v>
      </c>
      <c r="B11" s="163">
        <v>4.6699999999999998E-2</v>
      </c>
      <c r="C11" s="37"/>
      <c r="D11" s="37"/>
      <c r="E11" s="48"/>
      <c r="F11" s="48"/>
      <c r="G11" s="48"/>
      <c r="H11" s="41"/>
      <c r="I11" s="37"/>
      <c r="J11" s="37"/>
    </row>
    <row r="12" spans="1:10" ht="22.5" customHeight="1" x14ac:dyDescent="0.2">
      <c r="A12" s="46" t="s">
        <v>90</v>
      </c>
      <c r="B12" s="163">
        <v>1.15E-2</v>
      </c>
      <c r="C12" s="37"/>
      <c r="D12" s="37"/>
      <c r="E12" s="37"/>
      <c r="F12" s="37"/>
      <c r="G12" s="37"/>
      <c r="H12" s="37"/>
      <c r="I12" s="37"/>
      <c r="J12" s="37"/>
    </row>
    <row r="13" spans="1:10" ht="22.5" customHeight="1" x14ac:dyDescent="0.2">
      <c r="A13" s="46" t="s">
        <v>92</v>
      </c>
      <c r="B13" s="163">
        <v>9.7000000000000003E-3</v>
      </c>
      <c r="C13" s="37"/>
      <c r="D13" s="37"/>
      <c r="E13" s="40"/>
      <c r="F13" s="40"/>
      <c r="G13" s="40"/>
      <c r="H13" s="41"/>
      <c r="I13" s="37"/>
      <c r="J13" s="37"/>
    </row>
    <row r="14" spans="1:10" ht="22.5" customHeight="1" x14ac:dyDescent="0.2">
      <c r="A14" s="46" t="s">
        <v>93</v>
      </c>
      <c r="B14" s="163">
        <v>5.1999999999999998E-3</v>
      </c>
      <c r="C14" s="37"/>
      <c r="D14" s="37"/>
      <c r="E14" s="37"/>
      <c r="F14" s="37"/>
      <c r="G14" s="37"/>
      <c r="H14" s="37"/>
      <c r="I14" s="37"/>
      <c r="J14" s="37"/>
    </row>
    <row r="15" spans="1:10" ht="22.5" customHeight="1" x14ac:dyDescent="0.2">
      <c r="A15" s="49"/>
      <c r="B15" s="50">
        <f>SUM(B11:B14)</f>
        <v>7.3099999999999998E-2</v>
      </c>
      <c r="C15" s="37"/>
      <c r="D15" s="37"/>
      <c r="E15" s="37"/>
      <c r="F15" s="37"/>
      <c r="G15" s="37"/>
      <c r="H15" s="37"/>
      <c r="I15" s="37"/>
      <c r="J15" s="37"/>
    </row>
    <row r="16" spans="1:10" ht="22.5" customHeight="1" x14ac:dyDescent="0.2">
      <c r="A16" s="49"/>
      <c r="B16" s="51"/>
      <c r="C16" s="37"/>
      <c r="D16" s="37"/>
      <c r="E16" s="37"/>
      <c r="F16" s="37"/>
      <c r="G16" s="37"/>
      <c r="H16" s="37"/>
      <c r="I16" s="37"/>
      <c r="J16" s="37"/>
    </row>
    <row r="17" spans="1:10" ht="22.5" customHeight="1" x14ac:dyDescent="0.2">
      <c r="A17" s="45" t="s">
        <v>81</v>
      </c>
      <c r="B17" s="45" t="s">
        <v>79</v>
      </c>
      <c r="C17" s="37"/>
      <c r="D17" s="37"/>
      <c r="E17" s="37"/>
      <c r="F17" s="37"/>
      <c r="G17" s="37"/>
      <c r="H17" s="37"/>
      <c r="I17" s="37"/>
      <c r="J17" s="37"/>
    </row>
    <row r="18" spans="1:10" ht="22.5" customHeight="1" x14ac:dyDescent="0.2">
      <c r="A18" s="46" t="s">
        <v>94</v>
      </c>
      <c r="B18" s="163">
        <v>0.08</v>
      </c>
      <c r="C18" s="37"/>
      <c r="D18" s="37"/>
      <c r="E18" s="37"/>
      <c r="F18" s="37"/>
      <c r="G18" s="37"/>
      <c r="H18" s="37"/>
      <c r="I18" s="37"/>
      <c r="J18" s="37"/>
    </row>
    <row r="19" spans="1:10" ht="22.5" customHeight="1" x14ac:dyDescent="0.2">
      <c r="A19" s="49"/>
      <c r="B19" s="52">
        <f>B18</f>
        <v>0.08</v>
      </c>
      <c r="C19" s="37"/>
      <c r="D19" s="37"/>
      <c r="E19" s="37"/>
      <c r="F19" s="37"/>
      <c r="G19" s="37"/>
      <c r="H19" s="37"/>
      <c r="I19" s="37"/>
      <c r="J19" s="37"/>
    </row>
    <row r="20" spans="1:10" ht="22.5" customHeight="1" x14ac:dyDescent="0.2">
      <c r="A20" s="49"/>
      <c r="B20" s="51"/>
      <c r="C20" s="37"/>
      <c r="D20" s="37"/>
      <c r="E20" s="37"/>
      <c r="F20" s="37"/>
      <c r="G20" s="37"/>
      <c r="H20" s="37"/>
      <c r="I20" s="37"/>
      <c r="J20" s="37"/>
    </row>
    <row r="21" spans="1:10" ht="22.5" customHeight="1" x14ac:dyDescent="0.2">
      <c r="A21" s="45" t="s">
        <v>82</v>
      </c>
      <c r="B21" s="45" t="s">
        <v>79</v>
      </c>
      <c r="C21" s="37"/>
      <c r="D21" s="37"/>
      <c r="E21" s="37"/>
      <c r="F21" s="37"/>
      <c r="G21" s="37"/>
      <c r="H21" s="37"/>
      <c r="I21" s="37"/>
      <c r="J21" s="37"/>
    </row>
    <row r="22" spans="1:10" ht="22.5" customHeight="1" x14ac:dyDescent="0.2">
      <c r="A22" s="46" t="s">
        <v>83</v>
      </c>
      <c r="B22" s="163">
        <v>6.4999999999999997E-3</v>
      </c>
      <c r="C22" s="37"/>
      <c r="D22" s="53"/>
      <c r="E22" s="37"/>
      <c r="F22" s="37"/>
      <c r="G22" s="37"/>
      <c r="H22" s="37"/>
      <c r="I22" s="37"/>
      <c r="J22" s="37"/>
    </row>
    <row r="23" spans="1:10" ht="22.5" customHeight="1" x14ac:dyDescent="0.2">
      <c r="A23" s="46" t="s">
        <v>84</v>
      </c>
      <c r="B23" s="163">
        <v>0.03</v>
      </c>
      <c r="C23" s="37"/>
      <c r="D23" s="53"/>
      <c r="E23" s="37"/>
      <c r="F23" s="37"/>
      <c r="G23" s="37"/>
      <c r="H23" s="37"/>
      <c r="I23" s="37"/>
      <c r="J23" s="37"/>
    </row>
    <row r="24" spans="1:10" ht="22.5" customHeight="1" x14ac:dyDescent="0.2">
      <c r="A24" s="46" t="s">
        <v>91</v>
      </c>
      <c r="B24" s="163">
        <v>0.03</v>
      </c>
      <c r="C24" s="37"/>
      <c r="D24" s="53"/>
      <c r="E24" s="37"/>
      <c r="F24" s="37"/>
      <c r="G24" s="37"/>
      <c r="H24" s="37"/>
      <c r="I24" s="37"/>
      <c r="J24" s="37"/>
    </row>
    <row r="25" spans="1:10" ht="22.5" customHeight="1" x14ac:dyDescent="0.2">
      <c r="A25" s="46" t="s">
        <v>85</v>
      </c>
      <c r="B25" s="47" t="s">
        <v>87</v>
      </c>
      <c r="C25" s="37"/>
      <c r="D25" s="53"/>
      <c r="E25" s="37"/>
      <c r="F25" s="54"/>
      <c r="G25" s="37"/>
      <c r="H25" s="37"/>
      <c r="I25" s="37"/>
      <c r="J25" s="37"/>
    </row>
    <row r="26" spans="1:10" ht="22.5" customHeight="1" x14ac:dyDescent="0.2">
      <c r="A26" s="49"/>
      <c r="B26" s="55">
        <f>SUM(B22:B25)</f>
        <v>6.6500000000000004E-2</v>
      </c>
      <c r="C26" s="56"/>
      <c r="D26" s="56"/>
      <c r="E26" s="56"/>
      <c r="F26" s="56"/>
      <c r="G26" s="56"/>
      <c r="H26" s="56"/>
      <c r="I26" s="56"/>
      <c r="J26" s="56"/>
    </row>
    <row r="27" spans="1:10" ht="22.5" customHeight="1" x14ac:dyDescent="0.2">
      <c r="A27" s="49"/>
      <c r="B27" s="57"/>
      <c r="C27" s="56"/>
      <c r="D27" s="56"/>
      <c r="E27" s="56"/>
      <c r="F27" s="56"/>
      <c r="G27" s="56"/>
      <c r="H27" s="56"/>
      <c r="I27" s="56"/>
      <c r="J27" s="56"/>
    </row>
    <row r="28" spans="1:10" ht="22.5" customHeight="1" x14ac:dyDescent="0.2">
      <c r="A28" s="226" t="s">
        <v>86</v>
      </c>
      <c r="B28" s="227"/>
      <c r="C28" s="56"/>
      <c r="D28" s="56"/>
      <c r="E28" s="56"/>
      <c r="F28" s="56"/>
      <c r="G28" s="56"/>
      <c r="H28" s="56"/>
      <c r="I28" s="56"/>
      <c r="J28" s="56"/>
    </row>
    <row r="29" spans="1:10" x14ac:dyDescent="0.2">
      <c r="A29" s="49"/>
      <c r="B29" s="51"/>
      <c r="C29" s="56"/>
      <c r="D29" s="56"/>
      <c r="E29" s="56"/>
      <c r="F29" s="56"/>
      <c r="G29" s="56"/>
      <c r="H29" s="56"/>
      <c r="I29" s="56"/>
      <c r="J29" s="56"/>
    </row>
    <row r="30" spans="1:10" x14ac:dyDescent="0.2">
      <c r="A30" s="49"/>
      <c r="B30" s="51"/>
      <c r="C30" s="56"/>
      <c r="D30" s="56"/>
      <c r="E30" s="56"/>
      <c r="F30" s="56"/>
      <c r="G30" s="56"/>
      <c r="H30" s="56"/>
      <c r="I30" s="56"/>
      <c r="J30" s="56"/>
    </row>
    <row r="31" spans="1:10" x14ac:dyDescent="0.2">
      <c r="A31" s="49"/>
      <c r="B31" s="51"/>
      <c r="C31" s="56"/>
      <c r="D31" s="56"/>
      <c r="E31" s="56"/>
      <c r="F31" s="56"/>
      <c r="G31" s="56"/>
      <c r="H31" s="56"/>
      <c r="I31" s="56"/>
      <c r="J31" s="56"/>
    </row>
    <row r="32" spans="1:10" x14ac:dyDescent="0.2">
      <c r="A32" s="49"/>
      <c r="B32" s="51"/>
      <c r="C32" s="56"/>
      <c r="D32" s="56"/>
      <c r="E32" s="56"/>
      <c r="F32" s="56"/>
      <c r="G32" s="56"/>
      <c r="H32" s="56"/>
      <c r="I32" s="56"/>
      <c r="J32" s="56"/>
    </row>
    <row r="33" spans="1:9" x14ac:dyDescent="0.2">
      <c r="A33" s="45" t="s">
        <v>95</v>
      </c>
      <c r="B33" s="58">
        <f>ROUND(((1+(B11+B13+B14))*(1+B12)*(1+B18)/(1-B26)-1),4)</f>
        <v>0.24229999999999999</v>
      </c>
      <c r="C33" s="56"/>
      <c r="D33" s="56"/>
      <c r="E33" s="40"/>
      <c r="F33" s="40"/>
      <c r="G33" s="40"/>
      <c r="H33" s="41"/>
      <c r="I33" s="37"/>
    </row>
  </sheetData>
  <sheetProtection algorithmName="SHA-512" hashValue="ofsJFQr0bVJ9yJRlN26GCMOCCfiJTcYn8vrOuKJ7XDsbgYoRjkwAT6OSlPEQK9ND+meFif1f3TkZoxT3rEUd6Q==" saltValue="ltyZBsktY1LPEt30S33Wug==" spinCount="100000" sheet="1" objects="1" scenarios="1"/>
  <mergeCells count="8">
    <mergeCell ref="A28:B28"/>
    <mergeCell ref="A1:B1"/>
    <mergeCell ref="A2:B2"/>
    <mergeCell ref="A3:B3"/>
    <mergeCell ref="A4:B4"/>
    <mergeCell ref="A5:B5"/>
    <mergeCell ref="A7:B7"/>
    <mergeCell ref="A8:B8"/>
  </mergeCells>
  <printOptions horizontalCentered="1"/>
  <pageMargins left="0.19685039370078741" right="0.19685039370078741" top="0.59055118110236227" bottom="0.39370078740157483" header="0.11811023622047245" footer="0.19685039370078741"/>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showZeros="0" showWhiteSpace="0" view="pageBreakPreview" zoomScale="115" zoomScaleNormal="100" zoomScaleSheetLayoutView="115" zoomScalePageLayoutView="70" workbookViewId="0">
      <pane ySplit="8" topLeftCell="A9" activePane="bottomLeft" state="frozen"/>
      <selection pane="bottomLeft" activeCell="B14" sqref="B14"/>
    </sheetView>
  </sheetViews>
  <sheetFormatPr defaultColWidth="9.140625" defaultRowHeight="12.75" x14ac:dyDescent="0.2"/>
  <cols>
    <col min="1" max="1" width="61.28515625" style="33" customWidth="1"/>
    <col min="2" max="2" width="24" style="33" customWidth="1"/>
    <col min="3" max="3" width="9.140625" style="33"/>
    <col min="4" max="4" width="14.140625" style="33" customWidth="1"/>
    <col min="5" max="16384" width="9.140625" style="33"/>
  </cols>
  <sheetData>
    <row r="1" spans="1:11" x14ac:dyDescent="0.2">
      <c r="A1" s="228" t="s">
        <v>53</v>
      </c>
      <c r="B1" s="229"/>
      <c r="C1" s="59"/>
      <c r="D1" s="59"/>
      <c r="E1" s="59"/>
      <c r="F1" s="59"/>
      <c r="G1" s="59"/>
      <c r="H1" s="59"/>
      <c r="I1" s="59"/>
    </row>
    <row r="2" spans="1:11" x14ac:dyDescent="0.2">
      <c r="A2" s="230" t="s">
        <v>54</v>
      </c>
      <c r="B2" s="231"/>
      <c r="C2" s="59"/>
      <c r="D2" s="59"/>
      <c r="E2" s="59"/>
      <c r="F2" s="59"/>
      <c r="G2" s="59"/>
      <c r="H2" s="59"/>
      <c r="I2" s="59"/>
    </row>
    <row r="3" spans="1:11" x14ac:dyDescent="0.2">
      <c r="A3" s="232" t="s">
        <v>55</v>
      </c>
      <c r="B3" s="233"/>
      <c r="C3" s="59"/>
      <c r="D3" s="59"/>
      <c r="E3" s="59"/>
      <c r="F3" s="59"/>
      <c r="G3" s="59"/>
      <c r="H3" s="59"/>
      <c r="I3" s="59"/>
    </row>
    <row r="4" spans="1:11" s="60" customFormat="1" x14ac:dyDescent="0.25">
      <c r="A4" s="234" t="s">
        <v>77</v>
      </c>
      <c r="B4" s="235"/>
      <c r="C4" s="37"/>
      <c r="D4" s="37"/>
      <c r="E4" s="37"/>
      <c r="F4" s="37"/>
      <c r="G4" s="37"/>
      <c r="H4" s="37"/>
      <c r="I4" s="37"/>
      <c r="J4" s="37"/>
    </row>
    <row r="5" spans="1:11" s="38" customFormat="1" ht="15.75" x14ac:dyDescent="0.2">
      <c r="A5" s="236" t="s">
        <v>89</v>
      </c>
      <c r="B5" s="237"/>
      <c r="C5" s="37"/>
      <c r="D5" s="37"/>
      <c r="E5" s="37"/>
      <c r="F5" s="37"/>
      <c r="G5" s="37"/>
      <c r="H5" s="37"/>
      <c r="I5" s="37"/>
      <c r="J5" s="37"/>
    </row>
    <row r="6" spans="1:11" s="38" customFormat="1" ht="12" customHeight="1" x14ac:dyDescent="0.2">
      <c r="A6" s="34"/>
      <c r="B6" s="35"/>
      <c r="C6" s="36"/>
      <c r="D6" s="37"/>
      <c r="E6" s="37"/>
      <c r="F6" s="37"/>
      <c r="G6" s="37"/>
      <c r="H6" s="37"/>
      <c r="I6" s="37"/>
      <c r="J6" s="37"/>
    </row>
    <row r="7" spans="1:11" ht="25.5" customHeight="1" x14ac:dyDescent="0.2">
      <c r="A7" s="239" t="s">
        <v>741</v>
      </c>
      <c r="B7" s="239"/>
      <c r="C7" s="39"/>
      <c r="D7" s="37"/>
      <c r="E7" s="61"/>
      <c r="F7" s="61"/>
      <c r="G7" s="61"/>
      <c r="H7" s="41"/>
      <c r="I7" s="37"/>
      <c r="J7" s="37"/>
      <c r="K7" s="56"/>
    </row>
    <row r="8" spans="1:11" ht="16.5" customHeight="1" x14ac:dyDescent="0.2">
      <c r="A8" s="241" t="s">
        <v>742</v>
      </c>
      <c r="B8" s="241"/>
      <c r="C8" s="39"/>
      <c r="D8" s="37"/>
      <c r="E8" s="61"/>
      <c r="F8" s="61"/>
      <c r="G8" s="61"/>
      <c r="H8" s="41"/>
      <c r="I8" s="37"/>
      <c r="J8" s="37"/>
      <c r="K8" s="56"/>
    </row>
    <row r="9" spans="1:11" x14ac:dyDescent="0.2">
      <c r="A9" s="43"/>
      <c r="B9" s="42"/>
      <c r="C9" s="44"/>
      <c r="D9" s="37"/>
      <c r="E9" s="61"/>
      <c r="F9" s="61"/>
      <c r="G9" s="61"/>
      <c r="H9" s="41"/>
      <c r="I9" s="37"/>
      <c r="J9" s="37"/>
      <c r="K9" s="56"/>
    </row>
    <row r="10" spans="1:11" x14ac:dyDescent="0.2">
      <c r="A10" s="45" t="s">
        <v>78</v>
      </c>
      <c r="B10" s="45" t="s">
        <v>79</v>
      </c>
      <c r="C10" s="44"/>
      <c r="D10" s="37"/>
      <c r="E10" s="37"/>
      <c r="F10" s="37"/>
      <c r="G10" s="37"/>
      <c r="H10" s="37"/>
      <c r="I10" s="37"/>
      <c r="J10" s="37"/>
      <c r="K10" s="56"/>
    </row>
    <row r="11" spans="1:11" ht="22.5" customHeight="1" x14ac:dyDescent="0.2">
      <c r="A11" s="46" t="s">
        <v>80</v>
      </c>
      <c r="B11" s="163">
        <f>1.53%-1.53%+3.45%</f>
        <v>3.4500000000000003E-2</v>
      </c>
      <c r="C11" s="37"/>
      <c r="D11" s="37"/>
      <c r="E11" s="37"/>
      <c r="F11" s="37"/>
      <c r="G11" s="37"/>
      <c r="H11" s="37"/>
      <c r="I11" s="37"/>
      <c r="J11" s="37"/>
      <c r="K11" s="56"/>
    </row>
    <row r="12" spans="1:11" ht="22.5" customHeight="1" x14ac:dyDescent="0.2">
      <c r="A12" s="46" t="s">
        <v>90</v>
      </c>
      <c r="B12" s="163">
        <f>0.85%-0.85%+1.11%</f>
        <v>1.11E-2</v>
      </c>
      <c r="C12" s="37"/>
      <c r="D12" s="37"/>
      <c r="E12" s="37"/>
      <c r="F12" s="37"/>
      <c r="G12" s="37"/>
      <c r="H12" s="37"/>
      <c r="I12" s="37"/>
      <c r="J12" s="37"/>
      <c r="K12" s="56"/>
    </row>
    <row r="13" spans="1:11" ht="22.5" customHeight="1" x14ac:dyDescent="0.2">
      <c r="A13" s="46" t="s">
        <v>92</v>
      </c>
      <c r="B13" s="163">
        <f>0.85%-0.85%+0.89%</f>
        <v>8.8999999999999999E-3</v>
      </c>
      <c r="C13" s="37"/>
      <c r="D13" s="37"/>
      <c r="E13" s="61"/>
      <c r="F13" s="61"/>
      <c r="G13" s="61"/>
      <c r="H13" s="41"/>
      <c r="I13" s="37"/>
      <c r="J13" s="37"/>
      <c r="K13" s="56"/>
    </row>
    <row r="14" spans="1:11" ht="22.5" customHeight="1" x14ac:dyDescent="0.2">
      <c r="A14" s="46" t="s">
        <v>93</v>
      </c>
      <c r="B14" s="163">
        <f>0.48%-0.48%+0.82%</f>
        <v>8.199999999999999E-3</v>
      </c>
      <c r="C14" s="37"/>
      <c r="D14" s="37"/>
      <c r="E14" s="37"/>
      <c r="F14" s="37"/>
      <c r="G14" s="37"/>
      <c r="H14" s="37"/>
      <c r="I14" s="37"/>
      <c r="J14" s="37"/>
      <c r="K14" s="56"/>
    </row>
    <row r="15" spans="1:11" ht="22.5" customHeight="1" x14ac:dyDescent="0.2">
      <c r="A15" s="49"/>
      <c r="B15" s="52">
        <f>SUM(B11:B14)</f>
        <v>6.2700000000000006E-2</v>
      </c>
      <c r="C15" s="37"/>
      <c r="D15" s="37"/>
      <c r="E15" s="37"/>
      <c r="F15" s="37"/>
      <c r="G15" s="37"/>
      <c r="H15" s="37"/>
      <c r="I15" s="37"/>
      <c r="J15" s="37"/>
      <c r="K15" s="56"/>
    </row>
    <row r="16" spans="1:11" ht="22.5" customHeight="1" x14ac:dyDescent="0.2">
      <c r="A16" s="49"/>
      <c r="B16" s="51"/>
      <c r="C16" s="37"/>
      <c r="D16" s="37"/>
      <c r="E16" s="37"/>
      <c r="F16" s="37"/>
      <c r="G16" s="37"/>
      <c r="H16" s="37"/>
      <c r="I16" s="37"/>
      <c r="J16" s="37"/>
    </row>
    <row r="17" spans="1:10" ht="22.5" customHeight="1" x14ac:dyDescent="0.2">
      <c r="A17" s="45" t="s">
        <v>81</v>
      </c>
      <c r="B17" s="45" t="s">
        <v>79</v>
      </c>
      <c r="C17" s="37"/>
      <c r="D17" s="37"/>
      <c r="E17" s="37"/>
      <c r="F17" s="37"/>
      <c r="G17" s="37"/>
      <c r="H17" s="37"/>
      <c r="I17" s="37"/>
      <c r="J17" s="37"/>
    </row>
    <row r="18" spans="1:10" ht="22.5" customHeight="1" x14ac:dyDescent="0.2">
      <c r="A18" s="46" t="s">
        <v>94</v>
      </c>
      <c r="B18" s="163">
        <f>5.11%-5.11%+5.84%</f>
        <v>5.8400000000000001E-2</v>
      </c>
      <c r="C18" s="37"/>
      <c r="D18" s="64"/>
      <c r="E18" s="37"/>
      <c r="F18" s="37"/>
      <c r="G18" s="37"/>
      <c r="H18" s="37"/>
      <c r="I18" s="37"/>
      <c r="J18" s="37"/>
    </row>
    <row r="19" spans="1:10" ht="22.5" customHeight="1" x14ac:dyDescent="0.2">
      <c r="A19" s="49"/>
      <c r="B19" s="52">
        <f>SUM(B18)</f>
        <v>5.8400000000000001E-2</v>
      </c>
      <c r="C19" s="37"/>
      <c r="D19" s="37"/>
      <c r="E19" s="37"/>
      <c r="F19" s="37"/>
      <c r="G19" s="37"/>
      <c r="H19" s="37"/>
      <c r="I19" s="37"/>
      <c r="J19" s="37"/>
    </row>
    <row r="20" spans="1:10" ht="22.5" customHeight="1" x14ac:dyDescent="0.2">
      <c r="A20" s="49"/>
      <c r="B20" s="51"/>
      <c r="C20" s="37"/>
      <c r="D20" s="37"/>
      <c r="E20" s="37"/>
      <c r="F20" s="37"/>
      <c r="G20" s="37"/>
      <c r="H20" s="37"/>
      <c r="I20" s="37"/>
      <c r="J20" s="37"/>
    </row>
    <row r="21" spans="1:10" ht="22.5" customHeight="1" x14ac:dyDescent="0.2">
      <c r="A21" s="45" t="s">
        <v>82</v>
      </c>
      <c r="B21" s="45" t="s">
        <v>79</v>
      </c>
      <c r="C21" s="37"/>
      <c r="D21" s="37"/>
      <c r="E21" s="37"/>
      <c r="F21" s="37"/>
      <c r="G21" s="37"/>
      <c r="H21" s="37"/>
      <c r="I21" s="37"/>
      <c r="J21" s="37"/>
    </row>
    <row r="22" spans="1:10" ht="22.5" customHeight="1" x14ac:dyDescent="0.2">
      <c r="A22" s="46" t="s">
        <v>83</v>
      </c>
      <c r="B22" s="163">
        <v>6.4999999999999997E-3</v>
      </c>
      <c r="C22" s="37"/>
      <c r="D22" s="53"/>
      <c r="E22" s="37"/>
      <c r="F22" s="37"/>
      <c r="G22" s="37"/>
      <c r="H22" s="37"/>
      <c r="I22" s="37"/>
      <c r="J22" s="37"/>
    </row>
    <row r="23" spans="1:10" ht="22.5" customHeight="1" x14ac:dyDescent="0.2">
      <c r="A23" s="46" t="s">
        <v>84</v>
      </c>
      <c r="B23" s="163">
        <v>0.03</v>
      </c>
      <c r="C23" s="37"/>
      <c r="D23" s="53"/>
      <c r="E23" s="37"/>
      <c r="F23" s="37"/>
      <c r="G23" s="37"/>
      <c r="H23" s="37"/>
      <c r="I23" s="37"/>
      <c r="J23" s="37"/>
    </row>
    <row r="24" spans="1:10" ht="22.5" customHeight="1" x14ac:dyDescent="0.2">
      <c r="A24" s="46" t="s">
        <v>91</v>
      </c>
      <c r="B24" s="163" t="s">
        <v>87</v>
      </c>
      <c r="C24" s="37"/>
      <c r="D24" s="53"/>
      <c r="E24" s="37"/>
      <c r="F24" s="37"/>
      <c r="G24" s="37"/>
      <c r="H24" s="37"/>
      <c r="I24" s="37"/>
      <c r="J24" s="37"/>
    </row>
    <row r="25" spans="1:10" ht="22.5" customHeight="1" x14ac:dyDescent="0.2">
      <c r="A25" s="46" t="s">
        <v>85</v>
      </c>
      <c r="B25" s="62" t="s">
        <v>87</v>
      </c>
      <c r="C25" s="37"/>
      <c r="D25" s="53"/>
      <c r="E25" s="37"/>
      <c r="F25" s="54"/>
      <c r="G25" s="37"/>
      <c r="H25" s="37"/>
      <c r="I25" s="37"/>
      <c r="J25" s="37"/>
    </row>
    <row r="26" spans="1:10" ht="22.5" customHeight="1" x14ac:dyDescent="0.2">
      <c r="A26" s="49"/>
      <c r="B26" s="55">
        <f>SUM(B22:B25)</f>
        <v>3.6499999999999998E-2</v>
      </c>
      <c r="C26" s="56"/>
      <c r="D26" s="56"/>
      <c r="E26" s="56"/>
      <c r="F26" s="56"/>
      <c r="G26" s="56"/>
      <c r="H26" s="56"/>
      <c r="I26" s="56"/>
      <c r="J26" s="56"/>
    </row>
    <row r="27" spans="1:10" ht="22.5" customHeight="1" x14ac:dyDescent="0.2">
      <c r="A27" s="49"/>
      <c r="B27" s="57"/>
      <c r="C27" s="56"/>
      <c r="D27" s="56"/>
      <c r="E27" s="56"/>
      <c r="F27" s="56"/>
      <c r="G27" s="56"/>
      <c r="H27" s="56"/>
      <c r="I27" s="56"/>
      <c r="J27" s="56"/>
    </row>
    <row r="28" spans="1:10" ht="22.5" customHeight="1" x14ac:dyDescent="0.2">
      <c r="A28" s="226" t="s">
        <v>86</v>
      </c>
      <c r="B28" s="227"/>
      <c r="C28" s="56"/>
      <c r="D28" s="56"/>
      <c r="E28" s="56"/>
      <c r="F28" s="56"/>
      <c r="G28" s="56"/>
      <c r="H28" s="56"/>
      <c r="I28" s="56"/>
      <c r="J28" s="56"/>
    </row>
    <row r="29" spans="1:10" x14ac:dyDescent="0.2">
      <c r="A29" s="49"/>
      <c r="B29" s="51"/>
      <c r="C29" s="56"/>
      <c r="D29" s="56"/>
      <c r="E29" s="56"/>
      <c r="F29" s="56"/>
      <c r="G29" s="56"/>
      <c r="H29" s="56"/>
      <c r="I29" s="56"/>
      <c r="J29" s="56"/>
    </row>
    <row r="30" spans="1:10" x14ac:dyDescent="0.2">
      <c r="A30" s="49"/>
      <c r="B30" s="51"/>
      <c r="C30" s="56"/>
      <c r="D30" s="56"/>
      <c r="E30" s="56"/>
      <c r="F30" s="56"/>
      <c r="G30" s="56"/>
      <c r="H30" s="56"/>
      <c r="I30" s="56"/>
      <c r="J30" s="56"/>
    </row>
    <row r="31" spans="1:10" x14ac:dyDescent="0.2">
      <c r="A31" s="49"/>
      <c r="B31" s="51"/>
      <c r="C31" s="56"/>
      <c r="D31" s="56"/>
      <c r="E31" s="56"/>
      <c r="F31" s="56"/>
      <c r="G31" s="56"/>
      <c r="H31" s="56"/>
      <c r="I31" s="56"/>
      <c r="J31" s="56"/>
    </row>
    <row r="32" spans="1:10" x14ac:dyDescent="0.2">
      <c r="A32" s="49"/>
      <c r="B32" s="51"/>
      <c r="C32" s="56"/>
      <c r="D32" s="56"/>
      <c r="E32" s="56"/>
      <c r="F32" s="56"/>
      <c r="G32" s="56"/>
      <c r="H32" s="56"/>
      <c r="I32" s="56"/>
      <c r="J32" s="56"/>
    </row>
    <row r="33" spans="1:9" x14ac:dyDescent="0.2">
      <c r="A33" s="45" t="s">
        <v>744</v>
      </c>
      <c r="B33" s="58">
        <f>ROUND(((1+(B11+B13+B14))*(1+B12)*(1+B18)/(1-B26)-1),4)</f>
        <v>0.16800000000000001</v>
      </c>
      <c r="C33" s="56"/>
      <c r="D33" s="63"/>
      <c r="E33" s="40"/>
      <c r="F33" s="40"/>
      <c r="G33" s="40"/>
      <c r="H33" s="41"/>
      <c r="I33" s="37"/>
    </row>
  </sheetData>
  <sheetProtection algorithmName="SHA-512" hashValue="AOwWonaYtLWaqkdueMCav0gsa/G1tLYOxjEuBdZWIcVZ19gDDaXf5v8CPhote+DC1pVIbYbVny26Dt15v867dw==" saltValue="PoeasnAEdcYBz+JxtwMBxQ==" spinCount="100000" sheet="1" objects="1" scenarios="1"/>
  <mergeCells count="8">
    <mergeCell ref="A28:B28"/>
    <mergeCell ref="A1:B1"/>
    <mergeCell ref="A2:B2"/>
    <mergeCell ref="A3:B3"/>
    <mergeCell ref="A4:B4"/>
    <mergeCell ref="A5:B5"/>
    <mergeCell ref="A7:B7"/>
    <mergeCell ref="A8:B8"/>
  </mergeCells>
  <printOptions horizontalCentered="1"/>
  <pageMargins left="0.19685039370078741" right="0.19685039370078741" top="0.39370078740157483" bottom="0.39370078740157483" header="0.11811023622047245"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6</vt:i4>
      </vt:variant>
    </vt:vector>
  </HeadingPairs>
  <TitlesOfParts>
    <vt:vector size="10" baseType="lpstr">
      <vt:lpstr>PLANILHA</vt:lpstr>
      <vt:lpstr>CRONOGRAMA</vt:lpstr>
      <vt:lpstr>BDI ONERADO</vt:lpstr>
      <vt:lpstr>BDI DIFERENCIADO</vt:lpstr>
      <vt:lpstr>'BDI DIFERENCIADO'!Area_de_impressao</vt:lpstr>
      <vt:lpstr>'BDI ONERADO'!Area_de_impressao</vt:lpstr>
      <vt:lpstr>CRONOGRAMA!Area_de_impressao</vt:lpstr>
      <vt:lpstr>PLANILHA!Area_de_impressao</vt:lpstr>
      <vt:lpstr>CRONOGRAMA!Titulos_de_impressao</vt:lpstr>
      <vt:lpstr>PLANILHA!Titulos_de_impressao</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2025-08-01T13:01:39Z</cp:lastPrinted>
  <dcterms:created xsi:type="dcterms:W3CDTF">2025-07-31T12:02:56Z</dcterms:created>
  <dcterms:modified xsi:type="dcterms:W3CDTF">2025-08-01T13:05:21Z</dcterms:modified>
</cp:coreProperties>
</file>